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рижизненные патолого-анатомические исследования\"/>
    </mc:Choice>
  </mc:AlternateContent>
  <bookViews>
    <workbookView xWindow="0" yWindow="0" windowWidth="28800" windowHeight="9900" tabRatio="821" activeTab="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 l="1"/>
  <c r="I11" i="13"/>
  <c r="I10" i="13"/>
  <c r="I9" i="13"/>
  <c r="D35" i="13"/>
  <c r="D34" i="13"/>
  <c r="D33" i="13"/>
  <c r="D32" i="13"/>
  <c r="C35" i="13"/>
  <c r="C34" i="13"/>
  <c r="C33" i="13"/>
  <c r="C32" i="13"/>
  <c r="E12" i="13"/>
  <c r="G12" i="13" s="1"/>
  <c r="H12" i="13" s="1"/>
  <c r="J12" i="13" s="1"/>
  <c r="D23" i="13"/>
  <c r="D22" i="13"/>
  <c r="D21" i="13"/>
  <c r="D20" i="13"/>
  <c r="D19" i="13"/>
  <c r="C23" i="13"/>
  <c r="C22" i="13"/>
  <c r="C21" i="13"/>
  <c r="C20" i="13"/>
  <c r="C19" i="13"/>
  <c r="B29" i="13"/>
  <c r="B28" i="13"/>
  <c r="B27" i="13"/>
  <c r="K16" i="35" l="1"/>
  <c r="J16" i="35"/>
  <c r="J15" i="35"/>
  <c r="K15" i="35" s="1"/>
  <c r="J14" i="35"/>
  <c r="K14" i="35" s="1"/>
  <c r="J13" i="35"/>
  <c r="K13" i="35" s="1"/>
  <c r="J12" i="35"/>
  <c r="K12" i="35" s="1"/>
  <c r="J11" i="35"/>
  <c r="K11" i="35" s="1"/>
  <c r="J10" i="35"/>
  <c r="K10" i="35" s="1"/>
  <c r="J9" i="35"/>
  <c r="K9" i="35" s="1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E9" i="13" l="1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6" i="27" l="1"/>
  <c r="B37" i="27"/>
</calcChain>
</file>

<file path=xl/sharedStrings.xml><?xml version="1.0" encoding="utf-8"?>
<sst xmlns="http://schemas.openxmlformats.org/spreadsheetml/2006/main" count="233" uniqueCount="170">
  <si>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</si>
  <si>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</si>
  <si>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</si>
  <si>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</si>
  <si>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</si>
  <si>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</si>
  <si>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</si>
  <si>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</si>
  <si>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</si>
  <si>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</si>
  <si>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</si>
  <si>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</si>
  <si>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</si>
  <si>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</si>
  <si>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</si>
  <si>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</si>
  <si>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</si>
  <si>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</si>
  <si>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</si>
  <si>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</si>
  <si>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</si>
  <si>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</si>
  <si>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</si>
  <si>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</si>
  <si>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</si>
  <si>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</si>
  <si>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</si>
  <si>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</si>
  <si>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</si>
  <si>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</si>
  <si>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</si>
  <si>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</si>
  <si>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</si>
  <si>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</si>
  <si>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</si>
  <si>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</si>
  <si>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</si>
  <si>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</si>
  <si>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</si>
  <si>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</si>
  <si>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</si>
  <si>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</si>
  <si>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</si>
  <si>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</si>
  <si>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</si>
  <si>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</si>
  <si>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</si>
  <si>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</si>
  <si>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</si>
  <si>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</si>
  <si>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</si>
  <si>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</si>
  <si>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</si>
  <si>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</si>
  <si>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</si>
  <si>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</si>
  <si>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</si>
  <si>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</si>
  <si>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</si>
  <si>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</si>
  <si>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</si>
  <si>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</si>
  <si>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</si>
  <si>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</si>
  <si>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</si>
  <si>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</si>
  <si>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</si>
  <si>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</si>
  <si>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</si>
  <si>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</si>
  <si>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</si>
  <si>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</si>
  <si>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</si>
  <si>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</si>
  <si>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</si>
  <si>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</si>
  <si>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</si>
  <si>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</si>
  <si>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</si>
  <si>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</si>
  <si>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</si>
  <si>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</si>
  <si>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</si>
  <si>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</si>
  <si>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</si>
  <si>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</si>
  <si>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</si>
  <si>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</si>
  <si>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</si>
  <si>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</si>
  <si>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</si>
  <si>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</si>
  <si>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Лезвие микротомное разовое низкий профиль S35</t>
  </si>
  <si>
    <t>штука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</si>
  <si>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</si>
  <si>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</si>
  <si>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</si>
  <si>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</si>
  <si>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</si>
  <si>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</si>
  <si>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</si>
  <si>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</si>
  <si>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</si>
  <si>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</si>
  <si>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</si>
  <si>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</si>
  <si>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шт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</si>
  <si>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</si>
  <si>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</si>
  <si>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</si>
  <si>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</si>
  <si>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Укладка-контейнер для доставки проб биологического материала в пробирках и флаконах  на 25-50 проб (транспортировочный ящик) (1 на 50000 иссл)</t>
  </si>
  <si>
    <t>Перчатки нестерильные (1 на 270 исследований)</t>
  </si>
  <si>
    <t>пара</t>
  </si>
  <si>
    <t>Маска одноразовая (1 на 270 исследований)</t>
  </si>
  <si>
    <t>Контейнеры для дезинфекции биологических отходов (5-15л) 1 на 50000 иссл</t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</si>
  <si>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</si>
  <si>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</si>
  <si>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</si>
  <si>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</si>
  <si>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</si>
  <si>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</si>
  <si>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</si>
  <si>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</si>
  <si>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</si>
  <si>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</si>
  <si>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</si>
  <si>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</si>
  <si>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</si>
  <si>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</si>
  <si>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</si>
  <si>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</si>
  <si>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</si>
  <si>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</si>
  <si>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</si>
  <si>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</si>
  <si>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</si>
  <si>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</si>
  <si>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</si>
  <si>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</si>
  <si>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</si>
  <si>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</si>
  <si>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</si>
  <si>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</si>
  <si>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</si>
  <si>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</si>
  <si>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</si>
  <si>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</si>
  <si>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</si>
  <si>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</si>
  <si>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Первая категория сложности</t>
  </si>
  <si>
    <t>Продолжительность раб дня (час)</t>
  </si>
  <si>
    <t>Продолжительность раб дня (мин)</t>
  </si>
  <si>
    <t>Рабочие дни в году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</si>
  <si>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</si>
  <si>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</si>
  <si>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</si>
  <si>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</si>
  <si>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</si>
  <si>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Медицинский регистратор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</si>
  <si>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</si>
  <si>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</si>
  <si>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</si>
  <si>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</si>
  <si>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Расчет времени для первой категории сложности</t>
  </si>
  <si>
    <t>Норма времени на оказание услуги медицинским регистратором, мин.</t>
  </si>
  <si>
    <t>Старая версия</t>
  </si>
  <si>
    <t>В соответствии с Правилами проведения патолого-анатомических исследований, утвержденных приказом Минздрава России от 14.04.2025 № 207н</t>
  </si>
  <si>
    <t>Материал, доставленный в патолого-анатомическое отделение подвергается оценке специалистами, проводится макроскопическое изучение и вырезка поступившего материала врачом-патологоанатомом и формирование лаборантом блоков с фрагментом(-ми) отобранного материала с осуществлением фиксации, проводки и заливки в парафиновую среду на специализированном оборудовании. Следующим этапом лаборант осуществляет формирование тканевых слайдов (срезов) и проводит окраску подготовленных слайдов гистологическими красителями на специализированном оборудовании.
Подготовленные тканевые слайды врач патологоанатом изучает под микроскопом и заносит заключение в медицинскую документацию
Услуга расчитана для формирования 5-ти гистологических блоков, изготовление слайдов с гистологической покраской и окончательным заключением врача патологоанатома.</t>
  </si>
  <si>
    <t>Услуга включает: приемку, первичную сортировку, регистрацию, изучение медицинской доументации, макроскопическое изучение, вырезку, лабораторную обработку, микроскопическое изучение, оформление протокола, архивирование первичных материалов. Услуга расчитана исходя из среднего числа до 4 объектов в случае, с применением 1 окраски.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</si>
</sst>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20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4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4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5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7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7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164" fontId="20" fillId="7" borderId="1" xfId="7" applyFont="1" applyFill="1" applyBorder="1" applyAlignment="1">
      <alignment horizontal="center" vertical="center"/>
    </xf>
    <xf numFmtId="164" fontId="19" fillId="7" borderId="1" xfId="7" applyFont="1" applyFill="1" applyBorder="1" applyAlignment="1">
      <alignment horizontal="center" vertical="center"/>
    </xf>
    <xf numFmtId="164" fontId="17" fillId="7" borderId="1" xfId="7" applyFont="1" applyFill="1" applyBorder="1" applyAlignment="1">
      <alignment horizontal="center" vertical="center"/>
    </xf>
    <xf numFmtId="164" fontId="17" fillId="7" borderId="10" xfId="7" applyFont="1" applyFill="1" applyBorder="1" applyAlignment="1">
      <alignment horizontal="center" vertical="center"/>
    </xf>
    <xf numFmtId="164" fontId="22" fillId="7" borderId="10" xfId="7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center" vertical="center"/>
    </xf>
    <xf numFmtId="164" fontId="19" fillId="7" borderId="21" xfId="7" applyFont="1" applyFill="1" applyBorder="1" applyAlignment="1">
      <alignment horizontal="center" vertical="center"/>
    </xf>
    <xf numFmtId="43" fontId="19" fillId="7" borderId="14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2" fontId="15" fillId="10" borderId="1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27" fillId="0" borderId="0" xfId="0" applyFont="1"/>
    <xf numFmtId="2" fontId="15" fillId="0" borderId="0" xfId="0" applyNumberFormat="1" applyFont="1" applyAlignment="1">
      <alignment horizontal="center"/>
    </xf>
    <xf numFmtId="0" fontId="26" fillId="5" borderId="1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4" borderId="18" xfId="0" applyFont="1" applyFill="1" applyBorder="1" applyAlignment="1">
      <alignment horizontal="left" vertical="top" wrapText="1"/>
    </xf>
    <xf numFmtId="0" fontId="26" fillId="4" borderId="31" xfId="0" applyFont="1" applyFill="1" applyBorder="1" applyAlignment="1">
      <alignment horizontal="left" vertical="top" wrapText="1"/>
    </xf>
    <xf numFmtId="4" fontId="26" fillId="4" borderId="10" xfId="0" applyNumberFormat="1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6" fillId="4" borderId="3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7" applyFont="1" applyAlignment="1">
      <alignment horizontal="center" vertic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7"/>
  <sheetViews>
    <sheetView topLeftCell="A16" workbookViewId="0">
      <selection activeCell="C22" sqref="A22:XFD23"/>
    </sheetView>
  </sheetViews>
  <sheetFormatPr defaultRowHeight="15" x14ac:dyDescent="0.25"/>
  <cols>
    <col min="1" max="1" width="56" style="38" customWidth="1"/>
    <col min="2" max="2" width="44" style="140" customWidth="1"/>
    <col min="3" max="3" width="50.140625" style="38" customWidth="1"/>
    <col min="4" max="5" width="9.140625" style="38"/>
    <col min="6" max="6" width="73" style="38" customWidth="1"/>
    <col min="7" max="8" width="9.140625" style="38"/>
    <col min="9" max="9" width="12" style="38" customWidth="1"/>
    <col min="10" max="16384" width="9.140625" style="38"/>
  </cols>
  <sheetData>
    <row r="1" spans="1:6" ht="19.5" thickBot="1" x14ac:dyDescent="0.3">
      <c r="A1" s="161" t="s">
        <v>69</v>
      </c>
      <c r="B1" s="161"/>
      <c r="C1" s="161"/>
    </row>
    <row r="2" spans="1:6" ht="15.75" thickBot="1" x14ac:dyDescent="0.3">
      <c r="A2" s="49" t="s">
        <v>13</v>
      </c>
      <c r="B2" s="50" t="s">
        <v>14</v>
      </c>
      <c r="C2" s="51" t="s">
        <v>11</v>
      </c>
      <c r="F2" s="142" t="s">
        <v>166</v>
      </c>
    </row>
    <row r="3" spans="1:6" ht="15.75" thickBot="1" x14ac:dyDescent="0.3">
      <c r="A3" s="47" t="s">
        <v>62</v>
      </c>
      <c r="B3" s="137"/>
      <c r="C3" s="48"/>
    </row>
    <row r="4" spans="1:6" x14ac:dyDescent="0.25">
      <c r="A4" s="45" t="s">
        <v>30</v>
      </c>
      <c r="B4" s="62" t="s">
        <v>129</v>
      </c>
      <c r="C4" s="46"/>
    </row>
    <row r="5" spans="1:6" ht="42.75" x14ac:dyDescent="0.25">
      <c r="A5" s="39" t="s">
        <v>28</v>
      </c>
      <c r="B5" s="64" t="s">
        <v>130</v>
      </c>
      <c r="C5" s="40"/>
    </row>
    <row r="6" spans="1:6" ht="142.5" customHeight="1" x14ac:dyDescent="0.25">
      <c r="A6" s="41" t="s">
        <v>29</v>
      </c>
      <c r="B6" s="152" t="s">
        <v>169</v>
      </c>
      <c r="C6" s="141" t="s">
        <v>167</v>
      </c>
      <c r="F6" s="138" t="s">
        <v>168</v>
      </c>
    </row>
    <row r="7" spans="1:6" ht="30.75" thickBot="1" x14ac:dyDescent="0.3">
      <c r="A7" s="44" t="s">
        <v>31</v>
      </c>
      <c r="B7" s="139" t="s">
        <v>131</v>
      </c>
      <c r="C7" s="76"/>
    </row>
    <row r="8" spans="1:6" ht="29.25" thickBot="1" x14ac:dyDescent="0.3">
      <c r="A8" s="59" t="s">
        <v>63</v>
      </c>
      <c r="B8" s="137"/>
      <c r="C8" s="48"/>
    </row>
    <row r="9" spans="1:6" ht="45" x14ac:dyDescent="0.25">
      <c r="A9" s="58" t="s">
        <v>133</v>
      </c>
      <c r="B9" s="108" t="s">
        <v>134</v>
      </c>
      <c r="C9" s="52" t="s">
        <v>135</v>
      </c>
    </row>
    <row r="10" spans="1:6" ht="60" x14ac:dyDescent="0.25">
      <c r="A10" s="58" t="s">
        <v>136</v>
      </c>
      <c r="B10" s="108" t="s">
        <v>89</v>
      </c>
      <c r="C10" s="52" t="s">
        <v>137</v>
      </c>
    </row>
    <row r="11" spans="1:6" ht="45" x14ac:dyDescent="0.25">
      <c r="A11" s="159" t="s">
        <v>138</v>
      </c>
      <c r="B11" s="157">
        <f>'ФОТ основного персонала'!I9</f>
        <v>90</v>
      </c>
      <c r="C11" s="52" t="s">
        <v>139</v>
      </c>
    </row>
    <row r="12" spans="1:6" ht="30" x14ac:dyDescent="0.25">
      <c r="A12" s="162"/>
      <c r="B12" s="164"/>
      <c r="C12" s="52" t="s">
        <v>140</v>
      </c>
    </row>
    <row r="13" spans="1:6" ht="60" x14ac:dyDescent="0.25">
      <c r="A13" s="163"/>
      <c r="B13" s="165"/>
      <c r="C13" s="52" t="s">
        <v>141</v>
      </c>
    </row>
    <row r="14" spans="1:6" ht="45" x14ac:dyDescent="0.25">
      <c r="A14" s="58" t="s">
        <v>142</v>
      </c>
      <c r="B14" s="108" t="s">
        <v>143</v>
      </c>
      <c r="C14" s="52" t="s">
        <v>144</v>
      </c>
    </row>
    <row r="15" spans="1:6" ht="45" x14ac:dyDescent="0.25">
      <c r="A15" s="58" t="s">
        <v>145</v>
      </c>
      <c r="B15" s="108" t="s">
        <v>90</v>
      </c>
      <c r="C15" s="52" t="s">
        <v>137</v>
      </c>
    </row>
    <row r="16" spans="1:6" ht="45" x14ac:dyDescent="0.25">
      <c r="A16" s="159" t="s">
        <v>146</v>
      </c>
      <c r="B16" s="157">
        <f>'ФОТ основного персонала'!I10</f>
        <v>90</v>
      </c>
      <c r="C16" s="52" t="s">
        <v>139</v>
      </c>
    </row>
    <row r="17" spans="1:3" ht="30" x14ac:dyDescent="0.25">
      <c r="A17" s="162"/>
      <c r="B17" s="164"/>
      <c r="C17" s="52" t="s">
        <v>140</v>
      </c>
    </row>
    <row r="18" spans="1:3" ht="60" x14ac:dyDescent="0.25">
      <c r="A18" s="163"/>
      <c r="B18" s="165"/>
      <c r="C18" s="52" t="s">
        <v>141</v>
      </c>
    </row>
    <row r="19" spans="1:3" ht="30" x14ac:dyDescent="0.25">
      <c r="A19" s="58" t="s">
        <v>147</v>
      </c>
      <c r="B19" s="108" t="s">
        <v>91</v>
      </c>
      <c r="C19" s="52" t="s">
        <v>137</v>
      </c>
    </row>
    <row r="20" spans="1:3" ht="45" x14ac:dyDescent="0.25">
      <c r="A20" s="159" t="s">
        <v>148</v>
      </c>
      <c r="B20" s="157">
        <f>'ФОТ основного персонала'!I11</f>
        <v>45</v>
      </c>
      <c r="C20" s="52" t="s">
        <v>139</v>
      </c>
    </row>
    <row r="21" spans="1:3" ht="15.75" thickBot="1" x14ac:dyDescent="0.3">
      <c r="A21" s="160"/>
      <c r="B21" s="158"/>
      <c r="C21" s="52" t="s">
        <v>149</v>
      </c>
    </row>
    <row r="22" spans="1:3" s="154" customFormat="1" ht="45" x14ac:dyDescent="0.25">
      <c r="A22" s="155" t="s">
        <v>165</v>
      </c>
      <c r="B22" s="157">
        <f>'ФОТ основного персонала'!I12</f>
        <v>22.5</v>
      </c>
      <c r="C22" s="153" t="s">
        <v>139</v>
      </c>
    </row>
    <row r="23" spans="1:3" s="154" customFormat="1" ht="15.75" thickBot="1" x14ac:dyDescent="0.3">
      <c r="A23" s="156"/>
      <c r="B23" s="158"/>
      <c r="C23" s="153" t="s">
        <v>149</v>
      </c>
    </row>
    <row r="24" spans="1:3" x14ac:dyDescent="0.25">
      <c r="A24" s="60" t="s">
        <v>64</v>
      </c>
      <c r="B24" s="128"/>
      <c r="C24" s="61"/>
    </row>
    <row r="25" spans="1:3" ht="45" x14ac:dyDescent="0.25">
      <c r="A25" s="42" t="s">
        <v>57</v>
      </c>
      <c r="B25" s="129">
        <f>'ФОТ основного персонала'!$J$16</f>
        <v>2186.7287410511613</v>
      </c>
      <c r="C25" s="43" t="s">
        <v>48</v>
      </c>
    </row>
    <row r="26" spans="1:3" ht="30" x14ac:dyDescent="0.25">
      <c r="A26" s="42" t="s">
        <v>52</v>
      </c>
      <c r="B26" s="129">
        <f>'расходные материалы'!G8</f>
        <v>623.17266905343649</v>
      </c>
      <c r="C26" s="43" t="s">
        <v>49</v>
      </c>
    </row>
    <row r="27" spans="1:3" ht="30" x14ac:dyDescent="0.25">
      <c r="A27" s="42" t="s">
        <v>26</v>
      </c>
      <c r="B27" s="129">
        <f>'лекарственные препараты'!J4</f>
        <v>0</v>
      </c>
      <c r="C27" s="43" t="s">
        <v>56</v>
      </c>
    </row>
    <row r="28" spans="1:3" ht="30" x14ac:dyDescent="0.25">
      <c r="A28" s="77" t="s">
        <v>84</v>
      </c>
      <c r="B28" s="129">
        <f>амортизация_КСГ!K6</f>
        <v>0.21432783562217744</v>
      </c>
      <c r="C28" s="43" t="s">
        <v>85</v>
      </c>
    </row>
    <row r="29" spans="1:3" ht="30" x14ac:dyDescent="0.25">
      <c r="A29" s="77" t="s">
        <v>76</v>
      </c>
      <c r="B29" s="129">
        <f>амортизация_ВМП!K7</f>
        <v>259.92459305305607</v>
      </c>
      <c r="C29" s="43" t="s">
        <v>77</v>
      </c>
    </row>
    <row r="30" spans="1:3" x14ac:dyDescent="0.25">
      <c r="A30" s="53" t="s">
        <v>65</v>
      </c>
      <c r="B30" s="130"/>
      <c r="C30" s="54"/>
    </row>
    <row r="31" spans="1:3" ht="75" x14ac:dyDescent="0.25">
      <c r="A31" s="42" t="s">
        <v>59</v>
      </c>
      <c r="B31" s="131">
        <v>0.25</v>
      </c>
      <c r="C31" s="55" t="s">
        <v>60</v>
      </c>
    </row>
    <row r="32" spans="1:3" ht="60" x14ac:dyDescent="0.25">
      <c r="A32" s="42" t="s">
        <v>66</v>
      </c>
      <c r="B32" s="132">
        <f>B25*B31</f>
        <v>546.68218526279031</v>
      </c>
      <c r="C32" s="55" t="s">
        <v>12</v>
      </c>
    </row>
    <row r="33" spans="1:3" x14ac:dyDescent="0.25">
      <c r="A33" s="70" t="s">
        <v>67</v>
      </c>
      <c r="B33" s="133">
        <f>B25+B32</f>
        <v>2733.4109263139517</v>
      </c>
      <c r="C33" s="71" t="s">
        <v>12</v>
      </c>
    </row>
    <row r="34" spans="1:3" x14ac:dyDescent="0.25">
      <c r="A34" s="56" t="s">
        <v>61</v>
      </c>
      <c r="B34" s="132" t="s">
        <v>132</v>
      </c>
      <c r="C34" s="57" t="s">
        <v>60</v>
      </c>
    </row>
    <row r="35" spans="1:3" ht="15.75" thickBot="1" x14ac:dyDescent="0.3">
      <c r="A35" s="56" t="s">
        <v>68</v>
      </c>
      <c r="B35" s="134">
        <f>B33*B34</f>
        <v>628.6845130522089</v>
      </c>
      <c r="C35" s="63" t="s">
        <v>12</v>
      </c>
    </row>
    <row r="36" spans="1:3" ht="15.75" thickBot="1" x14ac:dyDescent="0.3">
      <c r="A36" s="72" t="s">
        <v>86</v>
      </c>
      <c r="B36" s="135">
        <f>B25+B26+B27+B28+B32+B35</f>
        <v>3985.482436255219</v>
      </c>
      <c r="C36" s="73"/>
    </row>
    <row r="37" spans="1:3" ht="15.75" thickBot="1" x14ac:dyDescent="0.3">
      <c r="A37" s="75" t="s">
        <v>78</v>
      </c>
      <c r="B37" s="136">
        <f>B25+B26+B27+B29+B32+B35</f>
        <v>4245.1927014726534</v>
      </c>
      <c r="C37" s="74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5"/>
  <sheetViews>
    <sheetView tabSelected="1" topLeftCell="A7" workbookViewId="0">
      <selection activeCell="G21" sqref="G21"/>
    </sheetView>
  </sheetViews>
  <sheetFormatPr defaultRowHeight="12.75" x14ac:dyDescent="0.2"/>
  <cols>
    <col min="1" max="1" width="32.28515625" style="1" customWidth="1"/>
    <col min="2" max="2" width="13.42578125" style="109" customWidth="1"/>
    <col min="3" max="3" width="15.140625" style="109" customWidth="1"/>
    <col min="4" max="4" width="13.140625" style="109" customWidth="1"/>
    <col min="5" max="5" width="14.140625" style="109" customWidth="1"/>
    <col min="6" max="6" width="11.42578125" style="109" customWidth="1"/>
    <col min="7" max="7" width="14.140625" style="109" customWidth="1"/>
    <col min="8" max="8" width="14.42578125" style="109" customWidth="1"/>
    <col min="9" max="9" width="12.85546875" style="109" customWidth="1"/>
    <col min="10" max="10" width="15.5703125" style="109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66" t="s">
        <v>32</v>
      </c>
      <c r="B1" s="166"/>
      <c r="C1" s="166"/>
      <c r="D1" s="166"/>
      <c r="E1" s="166"/>
      <c r="F1" s="166"/>
      <c r="G1" s="166"/>
      <c r="H1" s="166"/>
      <c r="I1" s="166"/>
      <c r="J1" s="166"/>
      <c r="K1" s="2"/>
      <c r="L1" s="2"/>
      <c r="M1" s="3"/>
    </row>
    <row r="2" spans="1:13" ht="17.25" customHeight="1" x14ac:dyDescent="0.2">
      <c r="A2" s="32" t="s">
        <v>30</v>
      </c>
      <c r="B2" s="167" t="str">
        <f>Итог!B4</f>
        <v>A08.30.046.001</v>
      </c>
      <c r="C2" s="167"/>
      <c r="D2" s="35"/>
      <c r="E2" s="35"/>
    </row>
    <row r="3" spans="1:13" ht="17.25" customHeight="1" x14ac:dyDescent="0.2">
      <c r="A3" s="34" t="s">
        <v>28</v>
      </c>
      <c r="B3" s="168" t="str">
        <f>Итог!B5</f>
        <v>Патолого-анатомическое исследование биопсийного (операционного) материала первой категории сложности</v>
      </c>
      <c r="C3" s="169"/>
      <c r="D3" s="169"/>
      <c r="E3" s="169"/>
      <c r="F3" s="169"/>
      <c r="G3" s="169"/>
      <c r="H3" s="169"/>
      <c r="I3" s="169"/>
      <c r="J3" s="170"/>
    </row>
    <row r="4" spans="1:13" ht="17.25" customHeight="1" x14ac:dyDescent="0.2">
      <c r="A4" s="34" t="s">
        <v>41</v>
      </c>
      <c r="B4" s="107">
        <v>1.1454</v>
      </c>
      <c r="C4" s="37"/>
      <c r="D4" s="37"/>
      <c r="E4" s="37"/>
      <c r="F4" s="37"/>
      <c r="G4" s="37"/>
      <c r="H4" s="37"/>
      <c r="I4" s="37"/>
      <c r="J4" s="37"/>
    </row>
    <row r="5" spans="1:13" ht="17.25" customHeight="1" x14ac:dyDescent="0.2">
      <c r="A5" s="34" t="s">
        <v>42</v>
      </c>
      <c r="B5" s="107">
        <v>1.2</v>
      </c>
      <c r="C5" s="37"/>
      <c r="D5" s="37"/>
      <c r="E5" s="37"/>
      <c r="F5" s="37"/>
      <c r="G5" s="37"/>
      <c r="H5" s="37"/>
      <c r="I5" s="37"/>
      <c r="J5" s="37"/>
    </row>
    <row r="6" spans="1:13" ht="18" customHeight="1" x14ac:dyDescent="0.2">
      <c r="A6" s="32" t="s">
        <v>43</v>
      </c>
      <c r="B6" s="107">
        <v>1.302</v>
      </c>
      <c r="J6" s="109" t="s">
        <v>24</v>
      </c>
    </row>
    <row r="7" spans="1:13" ht="18" customHeight="1" x14ac:dyDescent="0.2">
      <c r="C7" s="111"/>
    </row>
    <row r="8" spans="1:13" s="10" customFormat="1" ht="96" customHeight="1" x14ac:dyDescent="0.2">
      <c r="A8" s="12" t="s">
        <v>39</v>
      </c>
      <c r="B8" s="33" t="s">
        <v>35</v>
      </c>
      <c r="C8" s="33" t="s">
        <v>34</v>
      </c>
      <c r="D8" s="33" t="s">
        <v>37</v>
      </c>
      <c r="E8" s="33" t="s">
        <v>88</v>
      </c>
      <c r="F8" s="13" t="s">
        <v>15</v>
      </c>
      <c r="G8" s="13" t="s">
        <v>38</v>
      </c>
      <c r="H8" s="13" t="s">
        <v>36</v>
      </c>
      <c r="I8" s="13" t="s">
        <v>46</v>
      </c>
      <c r="J8" s="13" t="s">
        <v>27</v>
      </c>
      <c r="M8" s="11"/>
    </row>
    <row r="9" spans="1:13" s="119" customFormat="1" x14ac:dyDescent="0.25">
      <c r="A9" s="112" t="s">
        <v>89</v>
      </c>
      <c r="B9" s="36">
        <v>1</v>
      </c>
      <c r="C9" s="113">
        <v>103847.44</v>
      </c>
      <c r="D9" s="114">
        <v>0</v>
      </c>
      <c r="E9" s="114">
        <f>248-20-D9</f>
        <v>228</v>
      </c>
      <c r="F9" s="115">
        <v>6</v>
      </c>
      <c r="G9" s="116">
        <f>E9*F9*60</f>
        <v>82080</v>
      </c>
      <c r="H9" s="117">
        <f>C9*12/G9</f>
        <v>15.182374269005848</v>
      </c>
      <c r="I9" s="143">
        <f>C32</f>
        <v>90</v>
      </c>
      <c r="J9" s="118">
        <f>B9*H9*I9</f>
        <v>1366.4136842105263</v>
      </c>
      <c r="M9" s="120"/>
    </row>
    <row r="10" spans="1:13" s="119" customFormat="1" ht="38.25" x14ac:dyDescent="0.25">
      <c r="A10" s="112" t="s">
        <v>90</v>
      </c>
      <c r="B10" s="36">
        <v>1</v>
      </c>
      <c r="C10" s="113">
        <v>51923.72</v>
      </c>
      <c r="D10" s="114">
        <v>0</v>
      </c>
      <c r="E10" s="114">
        <f>248-20-D10</f>
        <v>228</v>
      </c>
      <c r="F10" s="115">
        <v>6</v>
      </c>
      <c r="G10" s="116">
        <f>E10*F10*60</f>
        <v>82080</v>
      </c>
      <c r="H10" s="117">
        <f>C10*12/G10</f>
        <v>7.591187134502924</v>
      </c>
      <c r="I10" s="143">
        <f t="shared" ref="I10:I12" si="0">C33</f>
        <v>90</v>
      </c>
      <c r="J10" s="118">
        <f>B10*H10*I10</f>
        <v>683.20684210526315</v>
      </c>
      <c r="M10" s="120"/>
    </row>
    <row r="11" spans="1:13" s="119" customFormat="1" x14ac:dyDescent="0.25">
      <c r="A11" s="112" t="s">
        <v>91</v>
      </c>
      <c r="B11" s="36">
        <v>1</v>
      </c>
      <c r="C11" s="113">
        <v>39343.599999999999</v>
      </c>
      <c r="D11" s="114">
        <v>0</v>
      </c>
      <c r="E11" s="114">
        <f>248-20-D11</f>
        <v>228</v>
      </c>
      <c r="F11" s="115">
        <v>6</v>
      </c>
      <c r="G11" s="116">
        <f>E11*F11*60</f>
        <v>82080</v>
      </c>
      <c r="H11" s="117">
        <f>C11*12/G11</f>
        <v>5.7519883040935671</v>
      </c>
      <c r="I11" s="143">
        <f t="shared" si="0"/>
        <v>45</v>
      </c>
      <c r="J11" s="118">
        <f>B11*H11*I11</f>
        <v>258.83947368421053</v>
      </c>
      <c r="M11" s="120"/>
    </row>
    <row r="12" spans="1:13" s="192" customFormat="1" x14ac:dyDescent="0.25">
      <c r="A12" s="185" t="s">
        <v>159</v>
      </c>
      <c r="B12" s="185">
        <v>1</v>
      </c>
      <c r="C12" s="186">
        <v>39343.599999999999</v>
      </c>
      <c r="D12" s="187">
        <v>0</v>
      </c>
      <c r="E12" s="187">
        <f>248-20-D12</f>
        <v>228</v>
      </c>
      <c r="F12" s="188">
        <v>6</v>
      </c>
      <c r="G12" s="189">
        <f>E12*F12*60</f>
        <v>82080</v>
      </c>
      <c r="H12" s="190">
        <f>C12*12/G12</f>
        <v>5.7519883040935671</v>
      </c>
      <c r="I12" s="143">
        <f t="shared" si="0"/>
        <v>22.5</v>
      </c>
      <c r="J12" s="191">
        <f>B12*H12*I12</f>
        <v>129.41973684210527</v>
      </c>
      <c r="M12" s="193"/>
    </row>
    <row r="13" spans="1:13" s="124" customFormat="1" x14ac:dyDescent="0.25">
      <c r="A13" s="121" t="s">
        <v>16</v>
      </c>
      <c r="B13" s="121"/>
      <c r="C13" s="121"/>
      <c r="D13" s="121"/>
      <c r="E13" s="121"/>
      <c r="F13" s="121"/>
      <c r="G13" s="121"/>
      <c r="H13" s="121"/>
      <c r="I13" s="122"/>
      <c r="J13" s="123">
        <f>SUM(J9:J11)</f>
        <v>2308.46</v>
      </c>
      <c r="M13" s="125"/>
    </row>
    <row r="14" spans="1:13" s="124" customFormat="1" x14ac:dyDescent="0.25">
      <c r="A14" s="126" t="s">
        <v>44</v>
      </c>
      <c r="B14" s="121"/>
      <c r="C14" s="121"/>
      <c r="D14" s="121"/>
      <c r="E14" s="121"/>
      <c r="F14" s="121"/>
      <c r="G14" s="121"/>
      <c r="H14" s="121"/>
      <c r="I14" s="121"/>
      <c r="J14" s="123">
        <f>J13/B4</f>
        <v>2015.4181945171993</v>
      </c>
      <c r="M14" s="125"/>
    </row>
    <row r="15" spans="1:13" s="124" customFormat="1" x14ac:dyDescent="0.25">
      <c r="A15" s="126" t="s">
        <v>45</v>
      </c>
      <c r="B15" s="121"/>
      <c r="C15" s="121"/>
      <c r="D15" s="121"/>
      <c r="E15" s="121"/>
      <c r="F15" s="121"/>
      <c r="G15" s="121"/>
      <c r="H15" s="121"/>
      <c r="I15" s="121"/>
      <c r="J15" s="123">
        <f>J14/B5</f>
        <v>1679.515162097666</v>
      </c>
      <c r="M15" s="125"/>
    </row>
    <row r="16" spans="1:13" s="124" customFormat="1" ht="63.75" x14ac:dyDescent="0.25">
      <c r="A16" s="33" t="s">
        <v>47</v>
      </c>
      <c r="B16" s="107"/>
      <c r="C16" s="107"/>
      <c r="D16" s="107"/>
      <c r="E16" s="107"/>
      <c r="F16" s="107"/>
      <c r="G16" s="107"/>
      <c r="H16" s="107"/>
      <c r="I16" s="107"/>
      <c r="J16" s="127">
        <f>J15*B6</f>
        <v>2186.7287410511613</v>
      </c>
      <c r="M16" s="125"/>
    </row>
    <row r="17" spans="1:10" ht="15.75" customHeight="1" x14ac:dyDescent="0.2">
      <c r="A17" s="7"/>
      <c r="B17" s="37"/>
      <c r="C17" s="37"/>
      <c r="D17" s="37"/>
      <c r="E17" s="37"/>
      <c r="F17" s="37"/>
      <c r="G17" s="37"/>
      <c r="H17" s="37"/>
      <c r="I17" s="37"/>
      <c r="J17" s="110"/>
    </row>
    <row r="18" spans="1:10" ht="48.75" customHeight="1" x14ac:dyDescent="0.2"/>
    <row r="19" spans="1:10" ht="12.75" customHeight="1" x14ac:dyDescent="0.2">
      <c r="A19" s="144" t="s">
        <v>150</v>
      </c>
      <c r="B19" s="145">
        <v>1000</v>
      </c>
      <c r="C19" s="146">
        <f>$B$29/B19</f>
        <v>90</v>
      </c>
      <c r="D19" s="147">
        <f>C19/10</f>
        <v>9</v>
      </c>
      <c r="E19" s="35"/>
      <c r="F19" s="35"/>
      <c r="G19" s="35"/>
      <c r="H19" s="35"/>
      <c r="I19" s="35"/>
      <c r="J19" s="35"/>
    </row>
    <row r="20" spans="1:10" ht="12.75" customHeight="1" x14ac:dyDescent="0.2">
      <c r="A20" s="144" t="s">
        <v>160</v>
      </c>
      <c r="B20" s="145">
        <v>900</v>
      </c>
      <c r="C20" s="146">
        <f t="shared" ref="C20:C23" si="1">$B$29/B20</f>
        <v>100</v>
      </c>
      <c r="D20" s="147">
        <f t="shared" ref="D20:D23" si="2">C20/10</f>
        <v>10</v>
      </c>
      <c r="E20" s="35"/>
      <c r="F20" s="35"/>
      <c r="G20" s="35"/>
      <c r="H20" s="35"/>
      <c r="I20" s="35"/>
      <c r="J20" s="35"/>
    </row>
    <row r="21" spans="1:10" ht="12.75" customHeight="1" x14ac:dyDescent="0.2">
      <c r="A21" s="144" t="s">
        <v>161</v>
      </c>
      <c r="B21" s="148">
        <v>800</v>
      </c>
      <c r="C21" s="146">
        <f t="shared" si="1"/>
        <v>112.5</v>
      </c>
      <c r="D21" s="147">
        <f t="shared" si="2"/>
        <v>11.25</v>
      </c>
    </row>
    <row r="22" spans="1:10" ht="12.75" customHeight="1" x14ac:dyDescent="0.2">
      <c r="A22" s="144" t="s">
        <v>162</v>
      </c>
      <c r="B22" s="148">
        <v>700</v>
      </c>
      <c r="C22" s="146">
        <f t="shared" si="1"/>
        <v>128.57142857142858</v>
      </c>
      <c r="D22" s="147">
        <f t="shared" si="2"/>
        <v>12.857142857142858</v>
      </c>
    </row>
    <row r="23" spans="1:10" ht="12.75" customHeight="1" x14ac:dyDescent="0.2">
      <c r="A23" s="144" t="s">
        <v>163</v>
      </c>
      <c r="B23" s="148">
        <v>600</v>
      </c>
      <c r="C23" s="146">
        <f t="shared" si="1"/>
        <v>150</v>
      </c>
      <c r="D23" s="147">
        <f t="shared" si="2"/>
        <v>15</v>
      </c>
    </row>
    <row r="24" spans="1:10" x14ac:dyDescent="0.2">
      <c r="A24" s="9"/>
      <c r="B24" s="149"/>
      <c r="C24" s="149"/>
      <c r="D24" s="111"/>
    </row>
    <row r="25" spans="1:10" x14ac:dyDescent="0.2">
      <c r="A25" s="9" t="s">
        <v>153</v>
      </c>
      <c r="B25" s="149">
        <v>250</v>
      </c>
      <c r="C25" s="149"/>
      <c r="D25" s="111"/>
    </row>
    <row r="26" spans="1:10" x14ac:dyDescent="0.2">
      <c r="A26" s="9" t="s">
        <v>151</v>
      </c>
      <c r="B26" s="149">
        <v>6</v>
      </c>
      <c r="C26" s="149"/>
      <c r="D26" s="111"/>
    </row>
    <row r="27" spans="1:10" x14ac:dyDescent="0.2">
      <c r="A27" s="9" t="s">
        <v>152</v>
      </c>
      <c r="B27" s="149">
        <f>B26*60</f>
        <v>360</v>
      </c>
      <c r="C27" s="149"/>
      <c r="D27" s="111"/>
    </row>
    <row r="28" spans="1:10" x14ac:dyDescent="0.2">
      <c r="A28" s="9" t="s">
        <v>154</v>
      </c>
      <c r="B28" s="149">
        <f>B26*B25</f>
        <v>1500</v>
      </c>
      <c r="C28" s="149"/>
      <c r="D28" s="111"/>
    </row>
    <row r="29" spans="1:10" x14ac:dyDescent="0.2">
      <c r="A29" s="9" t="s">
        <v>155</v>
      </c>
      <c r="B29" s="149">
        <f>B28*60</f>
        <v>90000</v>
      </c>
      <c r="C29" s="149"/>
      <c r="D29" s="111"/>
    </row>
    <row r="30" spans="1:10" x14ac:dyDescent="0.2">
      <c r="A30" s="9"/>
      <c r="B30" s="111"/>
      <c r="C30" s="111"/>
      <c r="D30" s="111"/>
    </row>
    <row r="31" spans="1:10" x14ac:dyDescent="0.2">
      <c r="A31" s="150" t="s">
        <v>164</v>
      </c>
      <c r="B31" s="111"/>
      <c r="C31" s="111"/>
      <c r="D31" s="111"/>
    </row>
    <row r="32" spans="1:10" x14ac:dyDescent="0.2">
      <c r="A32" s="9" t="s">
        <v>89</v>
      </c>
      <c r="B32" s="151">
        <v>1</v>
      </c>
      <c r="C32" s="149">
        <f>$C$19*B32</f>
        <v>90</v>
      </c>
      <c r="D32" s="151">
        <f>C32/10</f>
        <v>9</v>
      </c>
    </row>
    <row r="33" spans="1:4" x14ac:dyDescent="0.2">
      <c r="A33" s="9" t="s">
        <v>156</v>
      </c>
      <c r="B33" s="151">
        <v>1</v>
      </c>
      <c r="C33" s="149">
        <f t="shared" ref="C33:C35" si="3">$C$19*B33</f>
        <v>90</v>
      </c>
      <c r="D33" s="151">
        <f t="shared" ref="D33:D35" si="4">C33/10</f>
        <v>9</v>
      </c>
    </row>
    <row r="34" spans="1:4" x14ac:dyDescent="0.2">
      <c r="A34" s="9" t="s">
        <v>157</v>
      </c>
      <c r="B34" s="151">
        <v>0.5</v>
      </c>
      <c r="C34" s="149">
        <f t="shared" si="3"/>
        <v>45</v>
      </c>
      <c r="D34" s="151">
        <f t="shared" si="4"/>
        <v>4.5</v>
      </c>
    </row>
    <row r="35" spans="1:4" x14ac:dyDescent="0.2">
      <c r="A35" s="9" t="s">
        <v>158</v>
      </c>
      <c r="B35" s="151">
        <v>0.25</v>
      </c>
      <c r="C35" s="149">
        <f t="shared" si="3"/>
        <v>22.5</v>
      </c>
      <c r="D35" s="151">
        <f t="shared" si="4"/>
        <v>2.25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29"/>
  <sheetViews>
    <sheetView workbookViewId="0">
      <pane ySplit="7" topLeftCell="A14" activePane="bottomLeft" state="frozen"/>
      <selection pane="bottomLeft" activeCell="D18" sqref="D18"/>
    </sheetView>
  </sheetViews>
  <sheetFormatPr defaultRowHeight="12.75" x14ac:dyDescent="0.2"/>
  <cols>
    <col min="1" max="1" width="9.140625" style="21"/>
    <col min="2" max="2" width="29.5703125" style="21" customWidth="1"/>
    <col min="3" max="3" width="37.42578125" style="21" customWidth="1"/>
    <col min="4" max="4" width="41.5703125" style="21" customWidth="1"/>
    <col min="5" max="5" width="21.7109375" style="21" customWidth="1"/>
    <col min="6" max="6" width="10.28515625" style="21" customWidth="1"/>
    <col min="7" max="7" width="12.42578125" style="22" customWidth="1"/>
    <col min="8" max="8" width="34.5703125" style="23" customWidth="1"/>
    <col min="9" max="9" width="16.140625" style="23" customWidth="1"/>
    <col min="10" max="10" width="16.42578125" style="21" customWidth="1"/>
    <col min="11" max="11" width="14.42578125" style="21" customWidth="1"/>
    <col min="12" max="12" width="21.85546875" style="21" customWidth="1"/>
    <col min="13" max="13" width="42" style="21" customWidth="1"/>
    <col min="14" max="14" width="9.140625" style="21"/>
    <col min="15" max="15" width="16" style="21" customWidth="1"/>
    <col min="16" max="16384" width="9.140625" style="21"/>
  </cols>
  <sheetData>
    <row r="1" spans="1:15" ht="15.75" x14ac:dyDescent="0.2">
      <c r="B1" s="171" t="s">
        <v>51</v>
      </c>
      <c r="C1" s="171"/>
      <c r="D1" s="171"/>
      <c r="E1" s="171"/>
      <c r="F1" s="171"/>
      <c r="G1" s="171"/>
      <c r="H1" s="171"/>
      <c r="I1" s="171"/>
      <c r="J1" s="171"/>
      <c r="K1" s="171"/>
      <c r="L1" s="97"/>
      <c r="M1" s="97"/>
      <c r="N1" s="97"/>
      <c r="O1" s="97"/>
    </row>
    <row r="2" spans="1:15" x14ac:dyDescent="0.2">
      <c r="B2" s="172" t="s">
        <v>70</v>
      </c>
      <c r="C2" s="172"/>
      <c r="D2" s="172"/>
      <c r="E2" s="172"/>
      <c r="F2" s="172"/>
      <c r="G2" s="172"/>
      <c r="H2" s="172"/>
      <c r="I2" s="172"/>
      <c r="J2" s="172"/>
      <c r="K2" s="172"/>
      <c r="L2" s="96"/>
      <c r="M2" s="96"/>
      <c r="N2" s="96"/>
      <c r="O2" s="96"/>
    </row>
    <row r="4" spans="1:15" ht="15" x14ac:dyDescent="0.25">
      <c r="B4" s="32" t="s">
        <v>30</v>
      </c>
      <c r="C4" s="98" t="str">
        <f>Итог!B4</f>
        <v>A08.30.046.001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4" t="s">
        <v>28</v>
      </c>
      <c r="C5" s="173" t="str">
        <f>Итог!B5</f>
        <v>Патолого-анатомическое исследование биопсийного (операционного) материала первой категории сложности</v>
      </c>
      <c r="D5" s="173"/>
      <c r="E5" s="173"/>
      <c r="F5" s="173"/>
      <c r="G5" s="173"/>
      <c r="H5" s="173"/>
      <c r="I5" s="173"/>
      <c r="J5"/>
      <c r="K5"/>
      <c r="L5"/>
      <c r="M5"/>
      <c r="N5"/>
      <c r="O5"/>
    </row>
    <row r="6" spans="1:15" x14ac:dyDescent="0.2">
      <c r="D6" s="30"/>
      <c r="E6" s="30"/>
      <c r="F6" s="30"/>
      <c r="G6" s="30"/>
      <c r="H6" s="30"/>
      <c r="I6" s="31" t="s">
        <v>71</v>
      </c>
      <c r="K6" s="31"/>
    </row>
    <row r="7" spans="1:15" ht="51" x14ac:dyDescent="0.2">
      <c r="A7" s="24" t="s">
        <v>80</v>
      </c>
      <c r="B7" s="24" t="s">
        <v>33</v>
      </c>
      <c r="C7" s="24" t="s">
        <v>7</v>
      </c>
      <c r="D7" s="24" t="s">
        <v>10</v>
      </c>
      <c r="E7" s="24" t="s">
        <v>50</v>
      </c>
      <c r="F7" s="24" t="s">
        <v>72</v>
      </c>
      <c r="G7" s="95" t="s">
        <v>0</v>
      </c>
      <c r="H7" s="24" t="s">
        <v>73</v>
      </c>
      <c r="I7" s="24" t="s">
        <v>11</v>
      </c>
      <c r="J7" s="9"/>
      <c r="K7" s="9"/>
      <c r="L7" s="9"/>
      <c r="M7" s="9"/>
    </row>
    <row r="8" spans="1:15" x14ac:dyDescent="0.2">
      <c r="A8" s="69" t="s">
        <v>23</v>
      </c>
      <c r="B8" s="68"/>
      <c r="C8" s="68"/>
      <c r="D8" s="94"/>
      <c r="E8" s="68"/>
      <c r="F8" s="93"/>
      <c r="G8" s="93">
        <f>SUM(G9:G20000)</f>
        <v>623.17266905343649</v>
      </c>
      <c r="H8" s="68"/>
      <c r="I8" s="68"/>
      <c r="J8" s="9"/>
      <c r="K8" s="9"/>
      <c r="L8" s="9"/>
      <c r="M8" s="9"/>
    </row>
    <row r="9" spans="1:15" s="67" customFormat="1" ht="25.5" x14ac:dyDescent="0.2">
      <c r="A9" s="19">
        <v>1</v>
      </c>
      <c r="B9" s="91" t="s">
        <v>92</v>
      </c>
      <c r="C9" s="90" t="s">
        <v>93</v>
      </c>
      <c r="D9" s="99">
        <v>1</v>
      </c>
      <c r="E9" s="89">
        <v>1</v>
      </c>
      <c r="F9" s="18">
        <v>252.13659999999999</v>
      </c>
      <c r="G9" s="84">
        <f t="shared" ref="G9:G29" si="0">IFERROR(F9*E9*D9,0)</f>
        <v>252.13659999999999</v>
      </c>
      <c r="H9" s="65"/>
      <c r="I9" s="65"/>
      <c r="J9" s="66"/>
      <c r="K9" s="92"/>
      <c r="L9" s="66"/>
      <c r="M9" s="66"/>
    </row>
    <row r="10" spans="1:15" x14ac:dyDescent="0.2">
      <c r="A10" s="19">
        <v>2</v>
      </c>
      <c r="B10" s="91" t="s">
        <v>94</v>
      </c>
      <c r="C10" s="90" t="s">
        <v>95</v>
      </c>
      <c r="D10" s="99">
        <v>1</v>
      </c>
      <c r="E10" s="89">
        <v>0.17000000178813934</v>
      </c>
      <c r="F10" s="18">
        <v>208.57990000000001</v>
      </c>
      <c r="G10" s="84">
        <f t="shared" si="0"/>
        <v>35.458583372969926</v>
      </c>
      <c r="H10" s="65"/>
      <c r="I10" s="65"/>
      <c r="K10" s="88"/>
    </row>
    <row r="11" spans="1:15" x14ac:dyDescent="0.2">
      <c r="A11" s="19">
        <v>3</v>
      </c>
      <c r="B11" s="91" t="s">
        <v>96</v>
      </c>
      <c r="C11" s="90" t="s">
        <v>95</v>
      </c>
      <c r="D11" s="99">
        <v>1</v>
      </c>
      <c r="E11" s="89">
        <v>0.31000000238418579</v>
      </c>
      <c r="F11" s="18">
        <v>198.62309999999999</v>
      </c>
      <c r="G11" s="84">
        <f t="shared" si="0"/>
        <v>61.573161473554372</v>
      </c>
      <c r="H11" s="65"/>
      <c r="I11" s="65"/>
    </row>
    <row r="12" spans="1:15" ht="25.5" x14ac:dyDescent="0.2">
      <c r="A12" s="19">
        <v>4</v>
      </c>
      <c r="B12" s="91" t="s">
        <v>97</v>
      </c>
      <c r="C12" s="90" t="s">
        <v>93</v>
      </c>
      <c r="D12" s="99">
        <v>1</v>
      </c>
      <c r="E12" s="89">
        <v>3.119999885559082</v>
      </c>
      <c r="F12" s="18">
        <v>7.9183000000000003</v>
      </c>
      <c r="G12" s="84">
        <f t="shared" si="0"/>
        <v>24.705095093822479</v>
      </c>
      <c r="H12" s="65"/>
      <c r="I12" s="65"/>
    </row>
    <row r="13" spans="1:15" ht="25.5" x14ac:dyDescent="0.2">
      <c r="A13" s="19">
        <v>5</v>
      </c>
      <c r="B13" s="91" t="s">
        <v>98</v>
      </c>
      <c r="C13" s="90" t="s">
        <v>99</v>
      </c>
      <c r="D13" s="99">
        <v>1</v>
      </c>
      <c r="E13" s="89">
        <v>9.0000003576278687E-2</v>
      </c>
      <c r="F13" s="18">
        <v>250.00749999999999</v>
      </c>
      <c r="G13" s="84">
        <f t="shared" si="0"/>
        <v>22.500675894096492</v>
      </c>
      <c r="H13" s="65"/>
      <c r="I13" s="65"/>
    </row>
    <row r="14" spans="1:15" ht="25.5" x14ac:dyDescent="0.2">
      <c r="A14" s="19">
        <v>6</v>
      </c>
      <c r="B14" s="91" t="s">
        <v>100</v>
      </c>
      <c r="C14" s="90" t="s">
        <v>95</v>
      </c>
      <c r="D14" s="99">
        <v>1</v>
      </c>
      <c r="E14" s="89">
        <v>3.0000000260770321E-3</v>
      </c>
      <c r="F14" s="18">
        <v>3364.2658999999999</v>
      </c>
      <c r="G14" s="84">
        <f t="shared" si="0"/>
        <v>10.092797787730069</v>
      </c>
      <c r="H14" s="65"/>
      <c r="I14" s="65"/>
    </row>
    <row r="15" spans="1:15" ht="25.5" x14ac:dyDescent="0.2">
      <c r="A15" s="19">
        <v>7</v>
      </c>
      <c r="B15" s="91" t="s">
        <v>101</v>
      </c>
      <c r="C15" s="90" t="s">
        <v>95</v>
      </c>
      <c r="D15" s="99">
        <v>1</v>
      </c>
      <c r="E15" s="89">
        <v>1.9999999552965164E-2</v>
      </c>
      <c r="F15" s="18">
        <v>1368.2644</v>
      </c>
      <c r="G15" s="84">
        <f t="shared" si="0"/>
        <v>27.36528738833815</v>
      </c>
      <c r="H15" s="65"/>
      <c r="I15" s="65"/>
    </row>
    <row r="16" spans="1:15" x14ac:dyDescent="0.2">
      <c r="A16" s="19">
        <v>8</v>
      </c>
      <c r="B16" s="91" t="s">
        <v>102</v>
      </c>
      <c r="C16" s="90" t="s">
        <v>93</v>
      </c>
      <c r="D16" s="99">
        <v>1</v>
      </c>
      <c r="E16" s="89">
        <v>3.119999885559082</v>
      </c>
      <c r="F16" s="18">
        <v>6.0053000000000001</v>
      </c>
      <c r="G16" s="84">
        <f t="shared" si="0"/>
        <v>18.736535312747957</v>
      </c>
      <c r="H16" s="65"/>
      <c r="I16" s="65"/>
    </row>
    <row r="17" spans="1:9" ht="25.5" x14ac:dyDescent="0.2">
      <c r="A17" s="19">
        <v>9</v>
      </c>
      <c r="B17" s="91" t="s">
        <v>103</v>
      </c>
      <c r="C17" s="90" t="s">
        <v>95</v>
      </c>
      <c r="D17" s="99">
        <v>1</v>
      </c>
      <c r="E17" s="89">
        <v>0.15999999642372131</v>
      </c>
      <c r="F17" s="18">
        <v>457.20940000000002</v>
      </c>
      <c r="G17" s="84">
        <f t="shared" si="0"/>
        <v>73.153502364891764</v>
      </c>
      <c r="H17" s="65"/>
      <c r="I17" s="65"/>
    </row>
    <row r="18" spans="1:9" ht="25.5" x14ac:dyDescent="0.2">
      <c r="A18" s="19">
        <v>10</v>
      </c>
      <c r="B18" s="91" t="s">
        <v>104</v>
      </c>
      <c r="C18" s="90" t="s">
        <v>95</v>
      </c>
      <c r="D18" s="99">
        <v>1</v>
      </c>
      <c r="E18" s="89">
        <v>1.9999999552965164E-2</v>
      </c>
      <c r="F18" s="18">
        <v>4274.0497999999998</v>
      </c>
      <c r="G18" s="84">
        <f t="shared" si="0"/>
        <v>85.480994089350844</v>
      </c>
      <c r="H18" s="65"/>
      <c r="I18" s="65"/>
    </row>
    <row r="19" spans="1:9" x14ac:dyDescent="0.2">
      <c r="A19" s="19">
        <v>11</v>
      </c>
      <c r="B19" s="91" t="s">
        <v>105</v>
      </c>
      <c r="C19" s="90" t="s">
        <v>106</v>
      </c>
      <c r="D19" s="99">
        <v>1</v>
      </c>
      <c r="E19" s="89">
        <v>3.119999885559082</v>
      </c>
      <c r="F19" s="18">
        <v>1.3480000000000001</v>
      </c>
      <c r="G19" s="84">
        <f t="shared" si="0"/>
        <v>4.2057598457336427</v>
      </c>
      <c r="H19" s="65"/>
      <c r="I19" s="65"/>
    </row>
    <row r="20" spans="1:9" ht="25.5" x14ac:dyDescent="0.2">
      <c r="A20" s="19">
        <v>12</v>
      </c>
      <c r="B20" s="91" t="s">
        <v>107</v>
      </c>
      <c r="C20" s="90" t="s">
        <v>93</v>
      </c>
      <c r="D20" s="99">
        <v>1</v>
      </c>
      <c r="E20" s="89">
        <v>3.119999885559082</v>
      </c>
      <c r="F20" s="18">
        <v>2.3300000000000001E-2</v>
      </c>
      <c r="G20" s="84">
        <f t="shared" si="0"/>
        <v>7.2695997333526621E-2</v>
      </c>
      <c r="H20" s="65"/>
      <c r="I20" s="65"/>
    </row>
    <row r="21" spans="1:9" ht="25.5" x14ac:dyDescent="0.2">
      <c r="A21" s="19">
        <v>13</v>
      </c>
      <c r="B21" s="91" t="s">
        <v>108</v>
      </c>
      <c r="C21" s="90" t="s">
        <v>109</v>
      </c>
      <c r="D21" s="99">
        <v>1</v>
      </c>
      <c r="E21" s="89">
        <v>5.9999998658895493E-2</v>
      </c>
      <c r="F21" s="18">
        <v>1.2644</v>
      </c>
      <c r="G21" s="84">
        <f t="shared" si="0"/>
        <v>7.5863998304307456E-2</v>
      </c>
      <c r="H21" s="65"/>
      <c r="I21" s="65"/>
    </row>
    <row r="22" spans="1:9" x14ac:dyDescent="0.2">
      <c r="A22" s="19">
        <v>14</v>
      </c>
      <c r="B22" s="91" t="s">
        <v>110</v>
      </c>
      <c r="C22" s="90" t="s">
        <v>93</v>
      </c>
      <c r="D22" s="99">
        <v>1</v>
      </c>
      <c r="E22" s="89">
        <v>6.2399997711181641</v>
      </c>
      <c r="F22" s="18">
        <v>0.76280000000000003</v>
      </c>
      <c r="G22" s="84">
        <f t="shared" si="0"/>
        <v>4.7598718254089354</v>
      </c>
      <c r="H22" s="65"/>
      <c r="I22" s="65"/>
    </row>
    <row r="23" spans="1:9" ht="63.75" x14ac:dyDescent="0.2">
      <c r="A23" s="19">
        <v>15</v>
      </c>
      <c r="B23" s="91" t="s">
        <v>111</v>
      </c>
      <c r="C23" s="90" t="s">
        <v>93</v>
      </c>
      <c r="D23" s="99">
        <v>1</v>
      </c>
      <c r="E23" s="89">
        <v>1.9999999494757503E-5</v>
      </c>
      <c r="F23" s="18">
        <v>3325.1604000000002</v>
      </c>
      <c r="G23" s="84">
        <f t="shared" si="0"/>
        <v>6.6503206319987657E-2</v>
      </c>
      <c r="H23" s="65"/>
      <c r="I23" s="65"/>
    </row>
    <row r="24" spans="1:9" ht="25.5" x14ac:dyDescent="0.2">
      <c r="A24" s="19">
        <v>16</v>
      </c>
      <c r="B24" s="91" t="s">
        <v>112</v>
      </c>
      <c r="C24" s="90" t="s">
        <v>113</v>
      </c>
      <c r="D24" s="99">
        <v>1</v>
      </c>
      <c r="E24" s="89">
        <v>3.7000000011175871E-3</v>
      </c>
      <c r="F24" s="18">
        <v>14.703099999999999</v>
      </c>
      <c r="G24" s="84">
        <f t="shared" si="0"/>
        <v>5.4401470016431995E-2</v>
      </c>
      <c r="H24" s="65"/>
      <c r="I24" s="65"/>
    </row>
    <row r="25" spans="1:9" ht="25.5" x14ac:dyDescent="0.2">
      <c r="A25" s="19">
        <v>17</v>
      </c>
      <c r="B25" s="91" t="s">
        <v>114</v>
      </c>
      <c r="C25" s="90" t="s">
        <v>93</v>
      </c>
      <c r="D25" s="99">
        <v>1</v>
      </c>
      <c r="E25" s="89">
        <v>3.7000000011175871E-3</v>
      </c>
      <c r="F25" s="18">
        <v>1.1282000000000001</v>
      </c>
      <c r="G25" s="84">
        <f t="shared" si="0"/>
        <v>4.1743400012608624E-3</v>
      </c>
      <c r="H25" s="65"/>
      <c r="I25" s="65"/>
    </row>
    <row r="26" spans="1:9" ht="38.25" x14ac:dyDescent="0.2">
      <c r="A26" s="19">
        <v>18</v>
      </c>
      <c r="B26" s="91" t="s">
        <v>115</v>
      </c>
      <c r="C26" s="90" t="s">
        <v>93</v>
      </c>
      <c r="D26" s="99">
        <v>1</v>
      </c>
      <c r="E26" s="89">
        <v>1.9999999494757503E-5</v>
      </c>
      <c r="F26" s="18">
        <v>1976.9196999999999</v>
      </c>
      <c r="G26" s="84">
        <f t="shared" si="0"/>
        <v>3.9538393001176154E-2</v>
      </c>
      <c r="H26" s="65"/>
      <c r="I26" s="65"/>
    </row>
    <row r="27" spans="1:9" ht="25.5" x14ac:dyDescent="0.2">
      <c r="A27" s="19">
        <v>19</v>
      </c>
      <c r="B27" s="91" t="s">
        <v>116</v>
      </c>
      <c r="C27" s="90" t="s">
        <v>93</v>
      </c>
      <c r="D27" s="99">
        <v>1</v>
      </c>
      <c r="E27" s="89">
        <v>1.9999999494757503E-5</v>
      </c>
      <c r="F27" s="18">
        <v>2007.8304000000001</v>
      </c>
      <c r="G27" s="84">
        <f t="shared" si="0"/>
        <v>4.0156606985558757E-2</v>
      </c>
      <c r="H27" s="65"/>
      <c r="I27" s="65"/>
    </row>
    <row r="28" spans="1:9" ht="25.5" x14ac:dyDescent="0.2">
      <c r="A28" s="19">
        <v>20</v>
      </c>
      <c r="B28" s="91" t="s">
        <v>117</v>
      </c>
      <c r="C28" s="90" t="s">
        <v>93</v>
      </c>
      <c r="D28" s="99">
        <v>1</v>
      </c>
      <c r="E28" s="89">
        <v>3.2999999821186066E-3</v>
      </c>
      <c r="F28" s="18">
        <v>4.4889000000000001</v>
      </c>
      <c r="G28" s="84">
        <f t="shared" si="0"/>
        <v>1.4813369919732214E-2</v>
      </c>
      <c r="H28" s="65"/>
      <c r="I28" s="65"/>
    </row>
    <row r="29" spans="1:9" x14ac:dyDescent="0.2">
      <c r="A29" s="19">
        <v>21</v>
      </c>
      <c r="B29" s="91" t="s">
        <v>118</v>
      </c>
      <c r="C29" s="90" t="s">
        <v>119</v>
      </c>
      <c r="D29" s="99">
        <v>1</v>
      </c>
      <c r="E29" s="89">
        <v>6.0000000521540642E-3</v>
      </c>
      <c r="F29" s="18">
        <v>439.27620000000002</v>
      </c>
      <c r="G29" s="84">
        <f t="shared" si="0"/>
        <v>2.635657222910039</v>
      </c>
      <c r="H29" s="65"/>
      <c r="I29" s="65"/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5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9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66" t="s">
        <v>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20"/>
    </row>
    <row r="2" spans="1:13" ht="15.75" x14ac:dyDescent="0.2">
      <c r="A2" s="87"/>
      <c r="B2" s="32" t="s">
        <v>30</v>
      </c>
      <c r="C2" s="173" t="str">
        <f>Итог!B4</f>
        <v>A08.30.046.001</v>
      </c>
      <c r="D2" s="174"/>
      <c r="E2" s="35"/>
      <c r="F2" s="35"/>
      <c r="H2" s="1"/>
    </row>
    <row r="3" spans="1:13" ht="15.75" x14ac:dyDescent="0.2">
      <c r="A3" s="87"/>
      <c r="B3" s="34" t="s">
        <v>28</v>
      </c>
      <c r="C3" s="175" t="str">
        <f>Итог!B5</f>
        <v>Патолого-анатомическое исследование биопсийного (операционного) материала первой категории сложности</v>
      </c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1:13" ht="15.75" x14ac:dyDescent="0.2">
      <c r="A4" s="87"/>
      <c r="B4" s="34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3" ht="128.25" thickBot="1" x14ac:dyDescent="0.25">
      <c r="A5" s="24" t="s">
        <v>1</v>
      </c>
      <c r="B5" s="24" t="s">
        <v>2</v>
      </c>
      <c r="C5" s="24" t="s">
        <v>87</v>
      </c>
      <c r="D5" s="24" t="s">
        <v>75</v>
      </c>
      <c r="E5" s="24" t="s">
        <v>74</v>
      </c>
      <c r="F5" s="24" t="s">
        <v>3</v>
      </c>
      <c r="G5" s="24" t="s">
        <v>19</v>
      </c>
      <c r="H5" s="24" t="s">
        <v>20</v>
      </c>
      <c r="I5" s="24" t="s">
        <v>82</v>
      </c>
      <c r="J5" s="24" t="s">
        <v>58</v>
      </c>
      <c r="K5" s="78" t="s">
        <v>21</v>
      </c>
      <c r="L5" s="80" t="s">
        <v>11</v>
      </c>
    </row>
    <row r="6" spans="1:13" ht="13.5" customHeight="1" thickBot="1" x14ac:dyDescent="0.25">
      <c r="A6" s="178" t="s">
        <v>22</v>
      </c>
      <c r="B6" s="179"/>
      <c r="C6" s="179"/>
      <c r="D6" s="179"/>
      <c r="E6" s="179"/>
      <c r="F6" s="179"/>
      <c r="G6" s="179"/>
      <c r="H6" s="179"/>
      <c r="I6" s="179"/>
      <c r="J6" s="180"/>
      <c r="K6" s="79">
        <f>SUM(K7:K9953)</f>
        <v>0.21432783562217744</v>
      </c>
      <c r="L6" s="81"/>
    </row>
    <row r="7" spans="1:13" ht="15" x14ac:dyDescent="0.25">
      <c r="A7" s="26">
        <v>1</v>
      </c>
      <c r="B7" s="102" t="s">
        <v>120</v>
      </c>
      <c r="C7" s="103">
        <v>1</v>
      </c>
      <c r="D7" s="103">
        <v>1</v>
      </c>
      <c r="E7" s="27">
        <v>1197899.1258</v>
      </c>
      <c r="F7" s="28">
        <v>10</v>
      </c>
      <c r="G7" s="28">
        <v>248</v>
      </c>
      <c r="H7" s="28">
        <v>240</v>
      </c>
      <c r="I7" s="28">
        <v>12</v>
      </c>
      <c r="J7" s="29">
        <f t="shared" ref="J7:J15" si="0">IFERROR(H7/I7,0)</f>
        <v>20</v>
      </c>
      <c r="K7" s="29" t="str">
        <f t="shared" ref="K7:K15" si="1">IF(AND(E7&gt;100000,E7&lt;1000000),D7*C7*E7/F7/G7/J7,"")</f>
        <v/>
      </c>
      <c r="L7" s="82"/>
    </row>
    <row r="8" spans="1:13" ht="15" x14ac:dyDescent="0.25">
      <c r="A8" s="26">
        <v>2</v>
      </c>
      <c r="B8" s="102" t="s">
        <v>121</v>
      </c>
      <c r="C8" s="103">
        <v>1</v>
      </c>
      <c r="D8" s="103">
        <v>1</v>
      </c>
      <c r="E8" s="27">
        <v>2984277.2283999999</v>
      </c>
      <c r="F8" s="28">
        <v>10</v>
      </c>
      <c r="G8" s="28">
        <v>248</v>
      </c>
      <c r="H8" s="28">
        <v>360</v>
      </c>
      <c r="I8" s="28">
        <v>8</v>
      </c>
      <c r="J8" s="29">
        <f t="shared" si="0"/>
        <v>45</v>
      </c>
      <c r="K8" s="29" t="str">
        <f t="shared" si="1"/>
        <v/>
      </c>
      <c r="L8" s="82"/>
    </row>
    <row r="9" spans="1:13" ht="15" x14ac:dyDescent="0.25">
      <c r="A9" s="26">
        <v>3</v>
      </c>
      <c r="B9" s="102" t="s">
        <v>122</v>
      </c>
      <c r="C9" s="103">
        <v>1</v>
      </c>
      <c r="D9" s="103">
        <v>0.51</v>
      </c>
      <c r="E9" s="27">
        <v>5357714.78</v>
      </c>
      <c r="F9" s="28">
        <v>10</v>
      </c>
      <c r="G9" s="28">
        <v>248</v>
      </c>
      <c r="H9" s="28">
        <v>900</v>
      </c>
      <c r="I9" s="28">
        <v>15</v>
      </c>
      <c r="J9" s="29">
        <f t="shared" si="0"/>
        <v>60</v>
      </c>
      <c r="K9" s="29" t="str">
        <f t="shared" si="1"/>
        <v/>
      </c>
      <c r="L9" s="82"/>
    </row>
    <row r="10" spans="1:13" ht="15" x14ac:dyDescent="0.25">
      <c r="A10" s="26">
        <v>4</v>
      </c>
      <c r="B10" s="102" t="s">
        <v>123</v>
      </c>
      <c r="C10" s="103">
        <v>1</v>
      </c>
      <c r="D10" s="103">
        <v>0.49</v>
      </c>
      <c r="E10" s="27">
        <v>6906652.0365000004</v>
      </c>
      <c r="F10" s="28">
        <v>10</v>
      </c>
      <c r="G10" s="28">
        <v>248</v>
      </c>
      <c r="H10" s="28">
        <v>900</v>
      </c>
      <c r="I10" s="28">
        <v>37.5</v>
      </c>
      <c r="J10" s="29">
        <f t="shared" si="0"/>
        <v>24</v>
      </c>
      <c r="K10" s="29" t="str">
        <f t="shared" si="1"/>
        <v/>
      </c>
      <c r="L10" s="82"/>
    </row>
    <row r="11" spans="1:13" ht="15" x14ac:dyDescent="0.25">
      <c r="A11" s="26">
        <v>5</v>
      </c>
      <c r="B11" s="102" t="s">
        <v>124</v>
      </c>
      <c r="C11" s="103">
        <v>1</v>
      </c>
      <c r="D11" s="103">
        <v>1</v>
      </c>
      <c r="E11" s="27">
        <v>1776499.9269999999</v>
      </c>
      <c r="F11" s="28">
        <v>10</v>
      </c>
      <c r="G11" s="28">
        <v>248</v>
      </c>
      <c r="H11" s="28">
        <v>360</v>
      </c>
      <c r="I11" s="28">
        <v>4.5</v>
      </c>
      <c r="J11" s="29">
        <f t="shared" si="0"/>
        <v>80</v>
      </c>
      <c r="K11" s="29" t="str">
        <f t="shared" si="1"/>
        <v/>
      </c>
      <c r="L11" s="82"/>
    </row>
    <row r="12" spans="1:13" ht="15" x14ac:dyDescent="0.25">
      <c r="A12" s="26">
        <v>6</v>
      </c>
      <c r="B12" s="102" t="s">
        <v>125</v>
      </c>
      <c r="C12" s="103">
        <v>1</v>
      </c>
      <c r="D12" s="103">
        <v>1</v>
      </c>
      <c r="E12" s="27">
        <v>2505261.6523000002</v>
      </c>
      <c r="F12" s="28">
        <v>10</v>
      </c>
      <c r="G12" s="28">
        <v>248</v>
      </c>
      <c r="H12" s="28">
        <v>360</v>
      </c>
      <c r="I12" s="28">
        <v>4.5</v>
      </c>
      <c r="J12" s="29">
        <f t="shared" si="0"/>
        <v>80</v>
      </c>
      <c r="K12" s="29" t="str">
        <f t="shared" si="1"/>
        <v/>
      </c>
      <c r="L12" s="82"/>
    </row>
    <row r="13" spans="1:13" ht="15" x14ac:dyDescent="0.25">
      <c r="A13" s="26">
        <v>7</v>
      </c>
      <c r="B13" s="102" t="s">
        <v>126</v>
      </c>
      <c r="C13" s="103">
        <v>1</v>
      </c>
      <c r="D13" s="103">
        <v>1</v>
      </c>
      <c r="E13" s="27">
        <v>4545749.8132999996</v>
      </c>
      <c r="F13" s="28">
        <v>10</v>
      </c>
      <c r="G13" s="28">
        <v>248</v>
      </c>
      <c r="H13" s="28">
        <v>360</v>
      </c>
      <c r="I13" s="28">
        <v>22</v>
      </c>
      <c r="J13" s="29">
        <f t="shared" si="0"/>
        <v>16.363636363636363</v>
      </c>
      <c r="K13" s="29" t="str">
        <f t="shared" si="1"/>
        <v/>
      </c>
      <c r="L13" s="82"/>
    </row>
    <row r="14" spans="1:13" ht="15" x14ac:dyDescent="0.25">
      <c r="A14" s="26">
        <v>8</v>
      </c>
      <c r="B14" s="102" t="s">
        <v>127</v>
      </c>
      <c r="C14" s="103">
        <v>1</v>
      </c>
      <c r="D14" s="103">
        <v>1.67E-2</v>
      </c>
      <c r="E14" s="27">
        <v>636566.50580000004</v>
      </c>
      <c r="F14" s="28">
        <v>10</v>
      </c>
      <c r="G14" s="28">
        <v>248</v>
      </c>
      <c r="H14" s="28">
        <v>1440</v>
      </c>
      <c r="I14" s="28">
        <v>72</v>
      </c>
      <c r="J14" s="29">
        <f t="shared" si="0"/>
        <v>20</v>
      </c>
      <c r="K14" s="29">
        <f t="shared" si="1"/>
        <v>0.21432783562217744</v>
      </c>
      <c r="L14" s="82"/>
    </row>
    <row r="15" spans="1:13" ht="15" x14ac:dyDescent="0.25">
      <c r="A15" s="26">
        <v>9</v>
      </c>
      <c r="B15" s="102" t="s">
        <v>128</v>
      </c>
      <c r="C15" s="103">
        <v>1</v>
      </c>
      <c r="D15" s="103">
        <v>1.67E-2</v>
      </c>
      <c r="E15" s="27">
        <v>69269.961899999995</v>
      </c>
      <c r="F15" s="28">
        <v>10</v>
      </c>
      <c r="G15" s="28">
        <v>248</v>
      </c>
      <c r="H15" s="28">
        <v>1440</v>
      </c>
      <c r="I15" s="28">
        <v>72</v>
      </c>
      <c r="J15" s="29">
        <f t="shared" si="0"/>
        <v>20</v>
      </c>
      <c r="K15" s="29" t="str">
        <f t="shared" si="1"/>
        <v/>
      </c>
      <c r="L15" s="82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16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9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04"/>
    </row>
    <row r="2" spans="1:13" ht="15.75" x14ac:dyDescent="0.2">
      <c r="A2" s="166" t="s">
        <v>83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20"/>
    </row>
    <row r="3" spans="1:13" ht="15.75" x14ac:dyDescent="0.2">
      <c r="A3" s="87"/>
      <c r="B3" s="32" t="s">
        <v>30</v>
      </c>
      <c r="C3" s="173" t="str">
        <f>Итог!B4</f>
        <v>A08.30.046.001</v>
      </c>
      <c r="D3" s="174"/>
      <c r="E3" s="35"/>
      <c r="F3" s="35"/>
      <c r="H3" s="1"/>
    </row>
    <row r="4" spans="1:13" ht="15.75" x14ac:dyDescent="0.2">
      <c r="A4" s="87"/>
      <c r="B4" s="34" t="s">
        <v>28</v>
      </c>
      <c r="C4" s="175" t="str">
        <f>Итог!B5</f>
        <v>Патолого-анатомическое исследование биопсийного (операционного) материала первой категории сложности</v>
      </c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3" ht="17.25" customHeight="1" x14ac:dyDescent="0.2">
      <c r="A5" s="25"/>
      <c r="B5" s="25"/>
      <c r="H5" s="1"/>
      <c r="I5" s="9"/>
      <c r="M5" s="32" t="s">
        <v>40</v>
      </c>
    </row>
    <row r="6" spans="1:13" ht="64.5" thickBot="1" x14ac:dyDescent="0.25">
      <c r="A6" s="24" t="s">
        <v>1</v>
      </c>
      <c r="B6" s="24" t="s">
        <v>2</v>
      </c>
      <c r="C6" s="24" t="s">
        <v>87</v>
      </c>
      <c r="D6" s="24" t="s">
        <v>75</v>
      </c>
      <c r="E6" s="24" t="s">
        <v>74</v>
      </c>
      <c r="F6" s="24" t="s">
        <v>3</v>
      </c>
      <c r="G6" s="24" t="s">
        <v>19</v>
      </c>
      <c r="H6" s="24" t="s">
        <v>20</v>
      </c>
      <c r="I6" s="24" t="s">
        <v>82</v>
      </c>
      <c r="J6" s="24" t="s">
        <v>58</v>
      </c>
      <c r="K6" s="78" t="s">
        <v>21</v>
      </c>
      <c r="L6" s="80" t="s">
        <v>11</v>
      </c>
    </row>
    <row r="7" spans="1:13" ht="13.5" customHeight="1" thickBot="1" x14ac:dyDescent="0.25">
      <c r="A7" s="178" t="s">
        <v>22</v>
      </c>
      <c r="B7" s="179"/>
      <c r="C7" s="179"/>
      <c r="D7" s="179"/>
      <c r="E7" s="179"/>
      <c r="F7" s="179"/>
      <c r="G7" s="179"/>
      <c r="H7" s="179"/>
      <c r="I7" s="179"/>
      <c r="J7" s="180"/>
      <c r="K7" s="79">
        <f>SUM(K8:K19987)</f>
        <v>259.92459305305607</v>
      </c>
      <c r="L7" s="81"/>
    </row>
    <row r="8" spans="1:13" ht="15" x14ac:dyDescent="0.25">
      <c r="A8" s="26">
        <v>1</v>
      </c>
      <c r="B8" s="102" t="s">
        <v>120</v>
      </c>
      <c r="C8" s="103">
        <v>1</v>
      </c>
      <c r="D8" s="103">
        <v>1</v>
      </c>
      <c r="E8" s="27">
        <v>1197899.1258</v>
      </c>
      <c r="F8" s="28">
        <v>10</v>
      </c>
      <c r="G8" s="28">
        <v>248</v>
      </c>
      <c r="H8" s="28">
        <v>240</v>
      </c>
      <c r="I8" s="28">
        <v>12</v>
      </c>
      <c r="J8" s="29">
        <f t="shared" ref="J8:J16" si="0">IFERROR(H8/I8,0)</f>
        <v>20</v>
      </c>
      <c r="K8" s="29">
        <f t="shared" ref="K8:K16" si="1">IF(E8&gt;100000,(D8*C8*E8/F8/G8/J8),"")</f>
        <v>24.151192052419354</v>
      </c>
      <c r="L8" s="82"/>
    </row>
    <row r="9" spans="1:13" ht="15" x14ac:dyDescent="0.25">
      <c r="A9" s="26">
        <v>2</v>
      </c>
      <c r="B9" s="102" t="s">
        <v>121</v>
      </c>
      <c r="C9" s="103">
        <v>1</v>
      </c>
      <c r="D9" s="103">
        <v>1</v>
      </c>
      <c r="E9" s="27">
        <v>2984277.2283999999</v>
      </c>
      <c r="F9" s="28">
        <v>10</v>
      </c>
      <c r="G9" s="28">
        <v>248</v>
      </c>
      <c r="H9" s="28">
        <v>360</v>
      </c>
      <c r="I9" s="28">
        <v>8</v>
      </c>
      <c r="J9" s="29">
        <f t="shared" si="0"/>
        <v>45</v>
      </c>
      <c r="K9" s="29">
        <f t="shared" si="1"/>
        <v>26.740835379928317</v>
      </c>
      <c r="L9" s="82"/>
    </row>
    <row r="10" spans="1:13" ht="15" x14ac:dyDescent="0.25">
      <c r="A10" s="26">
        <v>3</v>
      </c>
      <c r="B10" s="102" t="s">
        <v>122</v>
      </c>
      <c r="C10" s="103">
        <v>1</v>
      </c>
      <c r="D10" s="103">
        <v>0.51</v>
      </c>
      <c r="E10" s="27">
        <v>5357714.78</v>
      </c>
      <c r="F10" s="28">
        <v>10</v>
      </c>
      <c r="G10" s="28">
        <v>248</v>
      </c>
      <c r="H10" s="28">
        <v>900</v>
      </c>
      <c r="I10" s="28">
        <v>15</v>
      </c>
      <c r="J10" s="29">
        <f t="shared" si="0"/>
        <v>60</v>
      </c>
      <c r="K10" s="29">
        <f t="shared" si="1"/>
        <v>18.363135334677416</v>
      </c>
      <c r="L10" s="82"/>
    </row>
    <row r="11" spans="1:13" ht="15" x14ac:dyDescent="0.25">
      <c r="A11" s="26">
        <v>4</v>
      </c>
      <c r="B11" s="102" t="s">
        <v>123</v>
      </c>
      <c r="C11" s="103">
        <v>1</v>
      </c>
      <c r="D11" s="103">
        <v>0.49</v>
      </c>
      <c r="E11" s="27">
        <v>6906652.0365000004</v>
      </c>
      <c r="F11" s="28">
        <v>10</v>
      </c>
      <c r="G11" s="28">
        <v>248</v>
      </c>
      <c r="H11" s="28">
        <v>900</v>
      </c>
      <c r="I11" s="28">
        <v>37.5</v>
      </c>
      <c r="J11" s="29">
        <f t="shared" si="0"/>
        <v>24</v>
      </c>
      <c r="K11" s="29">
        <f t="shared" si="1"/>
        <v>56.859198553175396</v>
      </c>
      <c r="L11" s="82"/>
    </row>
    <row r="12" spans="1:13" ht="15" x14ac:dyDescent="0.25">
      <c r="A12" s="26">
        <v>5</v>
      </c>
      <c r="B12" s="102" t="s">
        <v>124</v>
      </c>
      <c r="C12" s="103">
        <v>1</v>
      </c>
      <c r="D12" s="103">
        <v>1</v>
      </c>
      <c r="E12" s="27">
        <v>1776499.9269999999</v>
      </c>
      <c r="F12" s="28">
        <v>10</v>
      </c>
      <c r="G12" s="28">
        <v>248</v>
      </c>
      <c r="H12" s="28">
        <v>360</v>
      </c>
      <c r="I12" s="28">
        <v>4.5</v>
      </c>
      <c r="J12" s="29">
        <f t="shared" si="0"/>
        <v>80</v>
      </c>
      <c r="K12" s="29">
        <f t="shared" si="1"/>
        <v>8.9541326965725805</v>
      </c>
      <c r="L12" s="82"/>
    </row>
    <row r="13" spans="1:13" ht="15" x14ac:dyDescent="0.25">
      <c r="A13" s="26">
        <v>6</v>
      </c>
      <c r="B13" s="102" t="s">
        <v>125</v>
      </c>
      <c r="C13" s="103">
        <v>1</v>
      </c>
      <c r="D13" s="103">
        <v>1</v>
      </c>
      <c r="E13" s="27">
        <v>2505261.6523000002</v>
      </c>
      <c r="F13" s="28">
        <v>10</v>
      </c>
      <c r="G13" s="28">
        <v>248</v>
      </c>
      <c r="H13" s="28">
        <v>360</v>
      </c>
      <c r="I13" s="28">
        <v>4.5</v>
      </c>
      <c r="J13" s="29">
        <f t="shared" si="0"/>
        <v>80</v>
      </c>
      <c r="K13" s="29">
        <f t="shared" si="1"/>
        <v>12.627326876512097</v>
      </c>
      <c r="L13" s="82"/>
    </row>
    <row r="14" spans="1:13" ht="15" x14ac:dyDescent="0.25">
      <c r="A14" s="26">
        <v>7</v>
      </c>
      <c r="B14" s="102" t="s">
        <v>126</v>
      </c>
      <c r="C14" s="103">
        <v>1</v>
      </c>
      <c r="D14" s="103">
        <v>1</v>
      </c>
      <c r="E14" s="27">
        <v>4545749.8132999996</v>
      </c>
      <c r="F14" s="28">
        <v>10</v>
      </c>
      <c r="G14" s="28">
        <v>248</v>
      </c>
      <c r="H14" s="28">
        <v>360</v>
      </c>
      <c r="I14" s="28">
        <v>22</v>
      </c>
      <c r="J14" s="29">
        <f t="shared" si="0"/>
        <v>16.363636363636363</v>
      </c>
      <c r="K14" s="29">
        <f t="shared" si="1"/>
        <v>112.01444432414876</v>
      </c>
      <c r="L14" s="82"/>
    </row>
    <row r="15" spans="1:13" ht="15" x14ac:dyDescent="0.25">
      <c r="A15" s="26">
        <v>8</v>
      </c>
      <c r="B15" s="102" t="s">
        <v>127</v>
      </c>
      <c r="C15" s="103">
        <v>1</v>
      </c>
      <c r="D15" s="103">
        <v>1.67E-2</v>
      </c>
      <c r="E15" s="27">
        <v>636566.50580000004</v>
      </c>
      <c r="F15" s="28">
        <v>10</v>
      </c>
      <c r="G15" s="28">
        <v>248</v>
      </c>
      <c r="H15" s="28">
        <v>1440</v>
      </c>
      <c r="I15" s="28">
        <v>72</v>
      </c>
      <c r="J15" s="29">
        <f t="shared" si="0"/>
        <v>20</v>
      </c>
      <c r="K15" s="29">
        <f t="shared" si="1"/>
        <v>0.21432783562217744</v>
      </c>
      <c r="L15" s="82"/>
    </row>
    <row r="16" spans="1:13" ht="15" x14ac:dyDescent="0.25">
      <c r="A16" s="26">
        <v>9</v>
      </c>
      <c r="B16" s="102" t="s">
        <v>128</v>
      </c>
      <c r="C16" s="103">
        <v>1</v>
      </c>
      <c r="D16" s="103">
        <v>1.67E-2</v>
      </c>
      <c r="E16" s="27">
        <v>69269.961899999995</v>
      </c>
      <c r="F16" s="28">
        <v>10</v>
      </c>
      <c r="G16" s="28">
        <v>248</v>
      </c>
      <c r="H16" s="28">
        <v>1440</v>
      </c>
      <c r="I16" s="28">
        <v>72</v>
      </c>
      <c r="J16" s="29">
        <f t="shared" si="0"/>
        <v>20</v>
      </c>
      <c r="K16" s="29" t="str">
        <f t="shared" si="1"/>
        <v/>
      </c>
      <c r="L16" s="82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5" customWidth="1"/>
    <col min="2" max="2" width="26.140625" style="15" customWidth="1"/>
    <col min="3" max="3" width="16.28515625" style="15" customWidth="1"/>
    <col min="4" max="4" width="17.42578125" style="15" customWidth="1"/>
    <col min="5" max="5" width="19.42578125" style="15" customWidth="1"/>
    <col min="6" max="6" width="15.7109375" style="15" customWidth="1"/>
    <col min="7" max="7" width="11.85546875" style="15" customWidth="1"/>
    <col min="8" max="8" width="16" style="15" customWidth="1"/>
    <col min="9" max="9" width="17.42578125" style="15" customWidth="1"/>
    <col min="10" max="10" width="18.140625" style="15" customWidth="1"/>
    <col min="11" max="16384" width="9.140625" style="15"/>
  </cols>
  <sheetData>
    <row r="1" spans="1:11" s="5" customFormat="1" ht="21" customHeight="1" x14ac:dyDescent="0.25">
      <c r="A1" s="181" t="s">
        <v>55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 s="1" customFormat="1" ht="23.25" customHeight="1" x14ac:dyDescent="0.2">
      <c r="A2" s="14"/>
      <c r="J2" s="32" t="s">
        <v>25</v>
      </c>
    </row>
    <row r="3" spans="1:11" ht="76.5" x14ac:dyDescent="0.2">
      <c r="A3" s="83" t="s">
        <v>8</v>
      </c>
      <c r="B3" s="83" t="s">
        <v>9</v>
      </c>
      <c r="C3" s="83" t="s">
        <v>4</v>
      </c>
      <c r="D3" s="83" t="s">
        <v>5</v>
      </c>
      <c r="E3" s="83" t="s">
        <v>6</v>
      </c>
      <c r="F3" s="83" t="s">
        <v>17</v>
      </c>
      <c r="G3" s="85" t="s">
        <v>10</v>
      </c>
      <c r="H3" s="83" t="s">
        <v>53</v>
      </c>
      <c r="I3" s="83" t="s">
        <v>18</v>
      </c>
      <c r="J3" s="83" t="s">
        <v>54</v>
      </c>
      <c r="K3" s="83" t="s">
        <v>79</v>
      </c>
    </row>
    <row r="4" spans="1:11" ht="15" customHeight="1" x14ac:dyDescent="0.2">
      <c r="A4" s="182" t="s">
        <v>23</v>
      </c>
      <c r="B4" s="183"/>
      <c r="C4" s="183"/>
      <c r="D4" s="183"/>
      <c r="E4" s="183"/>
      <c r="F4" s="183"/>
      <c r="G4" s="183"/>
      <c r="H4" s="183"/>
      <c r="I4" s="184"/>
      <c r="J4" s="105">
        <f>SUM(J5:J20000)</f>
        <v>0</v>
      </c>
      <c r="K4" s="106"/>
    </row>
    <row r="5" spans="1:11" x14ac:dyDescent="0.2">
      <c r="A5" s="16"/>
      <c r="B5" s="8"/>
      <c r="C5" s="8"/>
      <c r="D5" s="8"/>
      <c r="E5" s="6"/>
      <c r="F5" s="8"/>
      <c r="G5" s="17"/>
      <c r="H5" s="8"/>
      <c r="I5" s="18"/>
      <c r="J5" s="86">
        <f>G5*H5*I5</f>
        <v>0</v>
      </c>
      <c r="K5" s="8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2025-09-23T07:46:02Z</dcterms:modified>
</cp:coreProperties>
</file>