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осмертные патолого-анатомические исследования\"/>
    </mc:Choice>
  </mc:AlternateContent>
  <bookViews>
    <workbookView xWindow="0" yWindow="0" windowWidth="28800" windowHeight="9900" tabRatio="82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I11" i="13"/>
  <c r="I10" i="13"/>
  <c r="I9" i="13"/>
  <c r="G12" i="13"/>
  <c r="H12" i="13" s="1"/>
  <c r="E12" i="13"/>
  <c r="C24" i="13"/>
  <c r="C23" i="13"/>
  <c r="C35" i="13" s="1"/>
  <c r="D35" i="13" s="1"/>
  <c r="C22" i="13"/>
  <c r="D22" i="13" s="1"/>
  <c r="C21" i="13"/>
  <c r="D21" i="13" s="1"/>
  <c r="C20" i="13"/>
  <c r="B29" i="13"/>
  <c r="B30" i="13" s="1"/>
  <c r="B28" i="13"/>
  <c r="D24" i="13"/>
  <c r="C34" i="13"/>
  <c r="D34" i="13" s="1"/>
  <c r="D20" i="13"/>
  <c r="J12" i="13" l="1"/>
  <c r="D23" i="13"/>
  <c r="C33" i="13"/>
  <c r="D33" i="13" s="1"/>
  <c r="C36" i="13"/>
  <c r="D36" i="13" s="1"/>
  <c r="J20" i="35"/>
  <c r="K20" i="35" s="1"/>
  <c r="K19" i="35"/>
  <c r="J19" i="35"/>
  <c r="J18" i="35"/>
  <c r="K18" i="35" s="1"/>
  <c r="K17" i="35"/>
  <c r="J17" i="35"/>
  <c r="K16" i="35"/>
  <c r="J16" i="35"/>
  <c r="K15" i="35"/>
  <c r="J15" i="35"/>
  <c r="J14" i="35"/>
  <c r="K14" i="35" s="1"/>
  <c r="K13" i="35"/>
  <c r="J13" i="35"/>
  <c r="J12" i="35"/>
  <c r="K12" i="35" s="1"/>
  <c r="K11" i="35"/>
  <c r="J11" i="35"/>
  <c r="J10" i="35"/>
  <c r="K10" i="35" s="1"/>
  <c r="K9" i="35"/>
  <c r="J9" i="35"/>
  <c r="J19" i="34"/>
  <c r="K19" i="34" s="1"/>
  <c r="K18" i="34"/>
  <c r="J18" i="34"/>
  <c r="J17" i="34"/>
  <c r="K17" i="34" s="1"/>
  <c r="K16" i="34"/>
  <c r="J16" i="34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6" i="27" l="1"/>
  <c r="B37" i="27"/>
</calcChain>
</file>

<file path=xl/sharedStrings.xml><?xml version="1.0" encoding="utf-8"?>
<sst xmlns="http://schemas.openxmlformats.org/spreadsheetml/2006/main" count="260" uniqueCount="173">
  <si>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</si>
  <si>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</si>
  <si>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</si>
  <si>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</si>
  <si>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</si>
  <si>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</si>
  <si>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</si>
  <si>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</si>
  <si>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</si>
  <si>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</si>
  <si>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</si>
  <si>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</si>
  <si>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</si>
  <si>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</si>
  <si>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</si>
  <si>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</si>
  <si>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</si>
  <si>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</si>
  <si>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</si>
  <si>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</si>
  <si>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</si>
  <si>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</si>
  <si>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</si>
  <si>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</si>
  <si>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</si>
  <si>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</si>
  <si>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</si>
  <si>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</si>
  <si>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</si>
  <si>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</si>
  <si>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</si>
  <si>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</si>
  <si>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</si>
  <si>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</si>
  <si>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</si>
  <si>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</si>
  <si>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</si>
  <si>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</si>
  <si>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</si>
  <si>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</si>
  <si>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</si>
  <si>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</si>
  <si>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</si>
  <si>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</si>
  <si>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</si>
  <si>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</si>
  <si>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</si>
  <si>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</si>
  <si>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</si>
  <si>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</si>
  <si>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</si>
  <si>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</si>
  <si>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</si>
  <si>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</si>
  <si>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</si>
  <si>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</si>
  <si>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</si>
  <si>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</si>
  <si>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</si>
  <si>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</si>
  <si>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</si>
  <si>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</si>
  <si>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</si>
  <si>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</si>
  <si>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</si>
  <si>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</si>
  <si>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</si>
  <si>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</si>
  <si>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</si>
  <si>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</si>
  <si>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</si>
  <si>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</si>
  <si>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</si>
  <si>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</si>
  <si>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</si>
  <si>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</si>
  <si>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</si>
  <si>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</si>
  <si>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</si>
  <si>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</si>
  <si>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</si>
  <si>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</si>
  <si>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</si>
  <si>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</si>
  <si>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</si>
  <si>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</si>
  <si>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</si>
  <si>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</si>
  <si>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</si>
  <si>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</si>
  <si>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</si>
  <si>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</si>
  <si>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</si>
  <si>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</si>
  <si>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</si>
  <si>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Секционный набор (патологоанатомический, без ящика)</t>
  </si>
  <si>
    <t>шт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</si>
  <si>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</si>
  <si>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</si>
  <si>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</si>
  <si>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</si>
  <si>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</si>
  <si>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</si>
  <si>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</si>
  <si>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</si>
  <si>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</si>
  <si>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</si>
  <si>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</si>
  <si>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</si>
  <si>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</si>
  <si>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</si>
  <si>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</si>
  <si>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</si>
  <si>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</si>
  <si>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</si>
  <si>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</si>
  <si>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</si>
  <si>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</si>
  <si>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Перчатки нестерильные (1 на 270 исследований)</t>
  </si>
  <si>
    <t>пара</t>
  </si>
  <si>
    <t>Маска одноразовая</t>
  </si>
  <si>
    <t>_x000D_
Перчатки «Кольчужные»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</si>
  <si>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</si>
  <si>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</si>
  <si>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</si>
  <si>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</si>
  <si>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</si>
  <si>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</si>
  <si>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</si>
  <si>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</si>
  <si>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</si>
  <si>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Стол патологоанатомический</t>
  </si>
  <si>
    <t>Светильник бестеневой медицинский</t>
  </si>
  <si>
    <t>Весы электронные медицинские ВЭМ-150</t>
  </si>
  <si>
    <t>Холодильная камера секционная/ Камера холодильная для морга КСБ2/2П</t>
  </si>
  <si>
    <t>A08.30.019.005</t>
  </si>
  <si>
    <t>Патолого-анатомическое вскрытие четвертой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</si>
  <si>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</si>
  <si>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</si>
  <si>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</si>
  <si>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</si>
  <si>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</si>
  <si>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</si>
  <si>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</si>
  <si>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</si>
  <si>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</si>
  <si>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</si>
  <si>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</si>
  <si>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</si>
  <si>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</si>
  <si>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</si>
  <si>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</si>
  <si>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</si>
  <si>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</si>
  <si>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</si>
  <si>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</si>
  <si>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</si>
  <si>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</si>
  <si>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</si>
  <si>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</si>
  <si>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</si>
  <si>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</si>
  <si>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</si>
  <si>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</si>
  <si>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</si>
  <si>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</si>
  <si>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</si>
  <si>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</si>
  <si>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</si>
  <si>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Расчет времени для четвертой категории сложности</t>
  </si>
  <si>
    <t>В соответствии с Порядком проведения патолого-анатомических вскрытий, утвержденных приказом Минздрава России от 29.04.2025 №261н</t>
  </si>
  <si>
    <t>Услуга включает: приемку, регистрацию, изучение медицинской документации, собственно патолого-анатомическое вскрытие, макроскопическое изучение, вырезку, лабораторную обработку и микроскопическое изучение, оформление протокола, архивирование первичных материалов. Услуга расчитана исходя из среднего числа до 16-20 объектов в случае, с применением 1 окраски.</t>
  </si>
  <si>
    <t>Норма времени на оказание услуги медицинским регистратором,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</si>
</sst>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3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3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4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/>
    <xf numFmtId="2" fontId="15" fillId="0" borderId="0" xfId="0" applyNumberFormat="1" applyFont="1" applyAlignment="1">
      <alignment horizontal="center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164" fontId="15" fillId="0" borderId="0" xfId="7" applyFont="1"/>
    <xf numFmtId="4" fontId="15" fillId="10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26" fillId="4" borderId="18" xfId="0" applyFont="1" applyFill="1" applyBorder="1" applyAlignment="1">
      <alignment horizontal="left" vertical="top" wrapText="1"/>
    </xf>
    <xf numFmtId="0" fontId="26" fillId="4" borderId="31" xfId="0" applyFont="1" applyFill="1" applyBorder="1" applyAlignment="1">
      <alignment horizontal="left" vertical="top" wrapText="1"/>
    </xf>
    <xf numFmtId="4" fontId="26" fillId="4" borderId="10" xfId="0" applyNumberFormat="1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6" fillId="4" borderId="3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topLeftCell="A26" workbookViewId="0">
      <selection activeCell="B6" sqref="B6:C6"/>
    </sheetView>
  </sheetViews>
  <sheetFormatPr defaultRowHeight="15" x14ac:dyDescent="0.25"/>
  <cols>
    <col min="1" max="1" width="56" style="44" customWidth="1"/>
    <col min="2" max="2" width="44" style="44" customWidth="1"/>
    <col min="3" max="3" width="50.140625" style="44" customWidth="1"/>
    <col min="4" max="8" width="9.140625" style="44"/>
    <col min="9" max="9" width="12" style="44" customWidth="1"/>
    <col min="10" max="16384" width="9.140625" style="44"/>
  </cols>
  <sheetData>
    <row r="1" spans="1:3" ht="19.5" thickBot="1" x14ac:dyDescent="0.3">
      <c r="A1" s="165" t="s">
        <v>69</v>
      </c>
      <c r="B1" s="165"/>
      <c r="C1" s="165"/>
    </row>
    <row r="2" spans="1:3" ht="15.75" thickBot="1" x14ac:dyDescent="0.3">
      <c r="A2" s="57" t="s">
        <v>13</v>
      </c>
      <c r="B2" s="58" t="s">
        <v>14</v>
      </c>
      <c r="C2" s="59" t="s">
        <v>11</v>
      </c>
    </row>
    <row r="3" spans="1:3" ht="15.75" thickBot="1" x14ac:dyDescent="0.3">
      <c r="A3" s="54" t="s">
        <v>62</v>
      </c>
      <c r="B3" s="55"/>
      <c r="C3" s="56"/>
    </row>
    <row r="4" spans="1:3" x14ac:dyDescent="0.25">
      <c r="A4" s="52" t="s">
        <v>30</v>
      </c>
      <c r="B4" s="76" t="s">
        <v>135</v>
      </c>
      <c r="C4" s="53"/>
    </row>
    <row r="5" spans="1:3" ht="28.5" x14ac:dyDescent="0.25">
      <c r="A5" s="46" t="s">
        <v>28</v>
      </c>
      <c r="B5" s="79" t="s">
        <v>136</v>
      </c>
      <c r="C5" s="47"/>
    </row>
    <row r="6" spans="1:3" ht="150" x14ac:dyDescent="0.25">
      <c r="A6" s="48" t="s">
        <v>29</v>
      </c>
      <c r="B6" s="156" t="s">
        <v>171</v>
      </c>
      <c r="C6" s="157" t="s">
        <v>170</v>
      </c>
    </row>
    <row r="7" spans="1:3" ht="30.75" thickBot="1" x14ac:dyDescent="0.3">
      <c r="A7" s="51" t="s">
        <v>31</v>
      </c>
      <c r="B7" s="69" t="s">
        <v>137</v>
      </c>
      <c r="C7" s="94"/>
    </row>
    <row r="8" spans="1:3" ht="29.25" thickBot="1" x14ac:dyDescent="0.3">
      <c r="A8" s="71" t="s">
        <v>63</v>
      </c>
      <c r="B8" s="55"/>
      <c r="C8" s="56"/>
    </row>
    <row r="9" spans="1:3" ht="45" x14ac:dyDescent="0.25">
      <c r="A9" s="70" t="s">
        <v>139</v>
      </c>
      <c r="B9" s="60" t="s">
        <v>140</v>
      </c>
      <c r="C9" s="61" t="s">
        <v>141</v>
      </c>
    </row>
    <row r="10" spans="1:3" ht="60" x14ac:dyDescent="0.25">
      <c r="A10" s="70" t="s">
        <v>142</v>
      </c>
      <c r="B10" s="60" t="s">
        <v>89</v>
      </c>
      <c r="C10" s="61" t="s">
        <v>143</v>
      </c>
    </row>
    <row r="11" spans="1:3" ht="45" x14ac:dyDescent="0.25">
      <c r="A11" s="163" t="s">
        <v>144</v>
      </c>
      <c r="B11" s="161">
        <f>'ФОТ основного персонала'!I9</f>
        <v>720</v>
      </c>
      <c r="C11" s="61" t="s">
        <v>145</v>
      </c>
    </row>
    <row r="12" spans="1:3" ht="30" x14ac:dyDescent="0.25">
      <c r="A12" s="166"/>
      <c r="B12" s="168"/>
      <c r="C12" s="61" t="s">
        <v>146</v>
      </c>
    </row>
    <row r="13" spans="1:3" ht="60" x14ac:dyDescent="0.25">
      <c r="A13" s="167"/>
      <c r="B13" s="169"/>
      <c r="C13" s="61" t="s">
        <v>147</v>
      </c>
    </row>
    <row r="14" spans="1:3" ht="45" x14ac:dyDescent="0.25">
      <c r="A14" s="70" t="s">
        <v>148</v>
      </c>
      <c r="B14" s="60" t="s">
        <v>149</v>
      </c>
      <c r="C14" s="61" t="s">
        <v>150</v>
      </c>
    </row>
    <row r="15" spans="1:3" ht="45" x14ac:dyDescent="0.25">
      <c r="A15" s="70" t="s">
        <v>151</v>
      </c>
      <c r="B15" s="60" t="s">
        <v>90</v>
      </c>
      <c r="C15" s="61" t="s">
        <v>143</v>
      </c>
    </row>
    <row r="16" spans="1:3" ht="45" x14ac:dyDescent="0.25">
      <c r="A16" s="163" t="s">
        <v>152</v>
      </c>
      <c r="B16" s="161">
        <f>'ФОТ основного персонала'!I10</f>
        <v>720</v>
      </c>
      <c r="C16" s="61" t="s">
        <v>145</v>
      </c>
    </row>
    <row r="17" spans="1:3" ht="30" x14ac:dyDescent="0.25">
      <c r="A17" s="166"/>
      <c r="B17" s="168"/>
      <c r="C17" s="61" t="s">
        <v>146</v>
      </c>
    </row>
    <row r="18" spans="1:3" ht="60" x14ac:dyDescent="0.25">
      <c r="A18" s="167"/>
      <c r="B18" s="169"/>
      <c r="C18" s="61" t="s">
        <v>147</v>
      </c>
    </row>
    <row r="19" spans="1:3" ht="30" x14ac:dyDescent="0.25">
      <c r="A19" s="70" t="s">
        <v>153</v>
      </c>
      <c r="B19" s="60" t="s">
        <v>91</v>
      </c>
      <c r="C19" s="61" t="s">
        <v>143</v>
      </c>
    </row>
    <row r="20" spans="1:3" ht="45" x14ac:dyDescent="0.25">
      <c r="A20" s="163" t="s">
        <v>154</v>
      </c>
      <c r="B20" s="161">
        <f>'ФОТ основного персонала'!I11</f>
        <v>540</v>
      </c>
      <c r="C20" s="61" t="s">
        <v>145</v>
      </c>
    </row>
    <row r="21" spans="1:3" ht="15.75" thickBot="1" x14ac:dyDescent="0.3">
      <c r="A21" s="164"/>
      <c r="B21" s="162"/>
      <c r="C21" s="61" t="s">
        <v>155</v>
      </c>
    </row>
    <row r="22" spans="1:3" ht="45" x14ac:dyDescent="0.25">
      <c r="A22" s="159" t="s">
        <v>172</v>
      </c>
      <c r="B22" s="161">
        <f>'ФОТ основного персонала'!I12</f>
        <v>180</v>
      </c>
      <c r="C22" s="158" t="s">
        <v>145</v>
      </c>
    </row>
    <row r="23" spans="1:3" ht="15.75" thickBot="1" x14ac:dyDescent="0.3">
      <c r="A23" s="160"/>
      <c r="B23" s="162"/>
      <c r="C23" s="158" t="s">
        <v>155</v>
      </c>
    </row>
    <row r="24" spans="1:3" x14ac:dyDescent="0.25">
      <c r="A24" s="72" t="s">
        <v>64</v>
      </c>
      <c r="B24" s="73"/>
      <c r="C24" s="74"/>
    </row>
    <row r="25" spans="1:3" ht="45" x14ac:dyDescent="0.25">
      <c r="A25" s="49" t="s">
        <v>57</v>
      </c>
      <c r="B25" s="75">
        <f>'ФОТ основного персонала'!$J$16</f>
        <v>18474.590637148136</v>
      </c>
      <c r="C25" s="50" t="s">
        <v>48</v>
      </c>
    </row>
    <row r="26" spans="1:3" ht="30" x14ac:dyDescent="0.25">
      <c r="A26" s="49" t="s">
        <v>52</v>
      </c>
      <c r="B26" s="45">
        <f>'расходные материалы'!G8</f>
        <v>14424.225239522782</v>
      </c>
      <c r="C26" s="50" t="s">
        <v>49</v>
      </c>
    </row>
    <row r="27" spans="1:3" ht="30" x14ac:dyDescent="0.25">
      <c r="A27" s="49" t="s">
        <v>26</v>
      </c>
      <c r="B27" s="45">
        <f>'лекарственные препараты'!J4</f>
        <v>0</v>
      </c>
      <c r="C27" s="50" t="s">
        <v>56</v>
      </c>
    </row>
    <row r="28" spans="1:3" ht="30" x14ac:dyDescent="0.25">
      <c r="A28" s="95" t="s">
        <v>84</v>
      </c>
      <c r="B28" s="45">
        <f>амортизация_КСГ!K6</f>
        <v>32.387330262805101</v>
      </c>
      <c r="C28" s="50" t="s">
        <v>85</v>
      </c>
    </row>
    <row r="29" spans="1:3" ht="30" x14ac:dyDescent="0.25">
      <c r="A29" s="95" t="s">
        <v>76</v>
      </c>
      <c r="B29" s="45">
        <f>амортизация_ВМП!K7</f>
        <v>331.5966211392892</v>
      </c>
      <c r="C29" s="50" t="s">
        <v>77</v>
      </c>
    </row>
    <row r="30" spans="1:3" x14ac:dyDescent="0.25">
      <c r="A30" s="62" t="s">
        <v>65</v>
      </c>
      <c r="B30" s="63"/>
      <c r="C30" s="64"/>
    </row>
    <row r="31" spans="1:3" ht="75" x14ac:dyDescent="0.25">
      <c r="A31" s="49" t="s">
        <v>59</v>
      </c>
      <c r="B31" s="96">
        <v>0.25</v>
      </c>
      <c r="C31" s="65" t="s">
        <v>60</v>
      </c>
    </row>
    <row r="32" spans="1:3" ht="60" x14ac:dyDescent="0.25">
      <c r="A32" s="49" t="s">
        <v>66</v>
      </c>
      <c r="B32" s="66">
        <f>B25*B31</f>
        <v>4618.647659287034</v>
      </c>
      <c r="C32" s="65" t="s">
        <v>12</v>
      </c>
    </row>
    <row r="33" spans="1:3" x14ac:dyDescent="0.25">
      <c r="A33" s="85" t="s">
        <v>67</v>
      </c>
      <c r="B33" s="86">
        <f>B25+B32</f>
        <v>23093.238296435171</v>
      </c>
      <c r="C33" s="87" t="s">
        <v>12</v>
      </c>
    </row>
    <row r="34" spans="1:3" x14ac:dyDescent="0.25">
      <c r="A34" s="67" t="s">
        <v>61</v>
      </c>
      <c r="B34" s="66" t="s">
        <v>138</v>
      </c>
      <c r="C34" s="68" t="s">
        <v>60</v>
      </c>
    </row>
    <row r="35" spans="1:3" ht="15.75" thickBot="1" x14ac:dyDescent="0.3">
      <c r="A35" s="67" t="s">
        <v>68</v>
      </c>
      <c r="B35" s="77">
        <f>B33*B34</f>
        <v>5311.4448081800892</v>
      </c>
      <c r="C35" s="78" t="s">
        <v>12</v>
      </c>
    </row>
    <row r="36" spans="1:3" ht="15.75" thickBot="1" x14ac:dyDescent="0.3">
      <c r="A36" s="88" t="s">
        <v>86</v>
      </c>
      <c r="B36" s="89">
        <f>B25+B26+B27+B28+B32+B35</f>
        <v>42861.295674400841</v>
      </c>
      <c r="C36" s="90"/>
    </row>
    <row r="37" spans="1:3" ht="15.75" thickBot="1" x14ac:dyDescent="0.3">
      <c r="A37" s="92" t="s">
        <v>78</v>
      </c>
      <c r="B37" s="93">
        <f>B25+B26+B27+B29+B32+B35</f>
        <v>43160.504965277323</v>
      </c>
      <c r="C37" s="91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6"/>
  <sheetViews>
    <sheetView topLeftCell="A9" workbookViewId="0">
      <selection activeCell="G23" sqref="G23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70" t="s">
        <v>32</v>
      </c>
      <c r="B1" s="170"/>
      <c r="C1" s="170"/>
      <c r="D1" s="170"/>
      <c r="E1" s="170"/>
      <c r="F1" s="170"/>
      <c r="G1" s="170"/>
      <c r="H1" s="170"/>
      <c r="I1" s="170"/>
      <c r="J1" s="170"/>
      <c r="K1" s="2"/>
      <c r="L1" s="2"/>
      <c r="M1" s="3"/>
    </row>
    <row r="2" spans="1:13" ht="17.25" customHeight="1" x14ac:dyDescent="0.2">
      <c r="A2" s="34" t="s">
        <v>30</v>
      </c>
      <c r="B2" s="171" t="str">
        <f>Итог!B4</f>
        <v>A08.30.019.005</v>
      </c>
      <c r="C2" s="171"/>
      <c r="D2" s="38"/>
      <c r="E2" s="38"/>
    </row>
    <row r="3" spans="1:13" ht="17.25" customHeight="1" x14ac:dyDescent="0.2">
      <c r="A3" s="37" t="s">
        <v>28</v>
      </c>
      <c r="B3" s="172" t="str">
        <f>Итог!B5</f>
        <v>Патолого-анатомическое вскрытие четвертой категории сложности</v>
      </c>
      <c r="C3" s="173"/>
      <c r="D3" s="173"/>
      <c r="E3" s="173"/>
      <c r="F3" s="173"/>
      <c r="G3" s="173"/>
      <c r="H3" s="173"/>
      <c r="I3" s="173"/>
      <c r="J3" s="174"/>
    </row>
    <row r="4" spans="1:13" ht="17.25" customHeight="1" x14ac:dyDescent="0.2">
      <c r="A4" s="37" t="s">
        <v>41</v>
      </c>
      <c r="B4" s="126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6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6">
        <v>1.302</v>
      </c>
      <c r="J6" s="34" t="s">
        <v>24</v>
      </c>
    </row>
    <row r="7" spans="1:13" ht="18" customHeight="1" x14ac:dyDescent="0.2">
      <c r="C7" s="1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36">
        <v>103847.44</v>
      </c>
      <c r="D9" s="137">
        <v>0</v>
      </c>
      <c r="E9" s="137">
        <f>248-20-D9</f>
        <v>228</v>
      </c>
      <c r="F9" s="138">
        <v>6</v>
      </c>
      <c r="G9" s="139">
        <f>E9*F9*60</f>
        <v>82080</v>
      </c>
      <c r="H9" s="140">
        <f>C9*12/G9</f>
        <v>15.182374269005848</v>
      </c>
      <c r="I9" s="155">
        <f>C33</f>
        <v>720</v>
      </c>
      <c r="J9" s="141">
        <f>B9*H9*I9</f>
        <v>10931.30947368421</v>
      </c>
    </row>
    <row r="10" spans="1:13" ht="38.25" x14ac:dyDescent="0.2">
      <c r="A10" s="8" t="s">
        <v>90</v>
      </c>
      <c r="B10" s="39">
        <v>1</v>
      </c>
      <c r="C10" s="136">
        <v>51923.72</v>
      </c>
      <c r="D10" s="137">
        <v>0</v>
      </c>
      <c r="E10" s="137">
        <f>248-20-D10</f>
        <v>228</v>
      </c>
      <c r="F10" s="138">
        <v>6</v>
      </c>
      <c r="G10" s="139">
        <f>E10*F10*60</f>
        <v>82080</v>
      </c>
      <c r="H10" s="140">
        <f>C10*12/G10</f>
        <v>7.591187134502924</v>
      </c>
      <c r="I10" s="155">
        <f t="shared" ref="I10:I12" si="0">C34</f>
        <v>720</v>
      </c>
      <c r="J10" s="141">
        <f>B10*H10*I10</f>
        <v>5465.6547368421052</v>
      </c>
    </row>
    <row r="11" spans="1:13" x14ac:dyDescent="0.2">
      <c r="A11" s="8" t="s">
        <v>91</v>
      </c>
      <c r="B11" s="39">
        <v>1</v>
      </c>
      <c r="C11" s="136">
        <v>39343.599999999999</v>
      </c>
      <c r="D11" s="137">
        <v>0</v>
      </c>
      <c r="E11" s="137">
        <f>248-20-D11</f>
        <v>228</v>
      </c>
      <c r="F11" s="138">
        <v>6</v>
      </c>
      <c r="G11" s="139">
        <f>E11*F11*60</f>
        <v>82080</v>
      </c>
      <c r="H11" s="140">
        <f>C11*12/G11</f>
        <v>5.7519883040935671</v>
      </c>
      <c r="I11" s="155">
        <f t="shared" si="0"/>
        <v>540</v>
      </c>
      <c r="J11" s="141">
        <f>B11*H11*I11</f>
        <v>3106.0736842105262</v>
      </c>
    </row>
    <row r="12" spans="1:13" s="10" customFormat="1" x14ac:dyDescent="0.2">
      <c r="A12" s="146" t="s">
        <v>168</v>
      </c>
      <c r="B12" s="147">
        <v>1</v>
      </c>
      <c r="C12" s="148">
        <v>39343.599999999999</v>
      </c>
      <c r="D12" s="149">
        <v>0</v>
      </c>
      <c r="E12" s="149">
        <f>248-20-D12</f>
        <v>228</v>
      </c>
      <c r="F12" s="150">
        <v>6</v>
      </c>
      <c r="G12" s="151">
        <f>E12*F12*60</f>
        <v>82080</v>
      </c>
      <c r="H12" s="152">
        <f>C12*12/G12</f>
        <v>5.7519883040935671</v>
      </c>
      <c r="I12" s="155">
        <f t="shared" si="0"/>
        <v>180</v>
      </c>
      <c r="J12" s="153">
        <f>B12*H12*I12</f>
        <v>1035.3578947368421</v>
      </c>
      <c r="M12" s="154"/>
    </row>
    <row r="13" spans="1:13" s="11" customFormat="1" x14ac:dyDescent="0.2">
      <c r="A13" s="36" t="s">
        <v>16</v>
      </c>
      <c r="B13" s="142"/>
      <c r="C13" s="142"/>
      <c r="D13" s="142"/>
      <c r="E13" s="142"/>
      <c r="F13" s="142"/>
      <c r="G13" s="142"/>
      <c r="H13" s="142"/>
      <c r="I13" s="143"/>
      <c r="J13" s="144">
        <f>SUM(J9:J11)</f>
        <v>19503.037894736841</v>
      </c>
      <c r="M13" s="12"/>
    </row>
    <row r="14" spans="1:13" s="11" customFormat="1" x14ac:dyDescent="0.2">
      <c r="A14" s="41" t="s">
        <v>44</v>
      </c>
      <c r="B14" s="142"/>
      <c r="C14" s="142"/>
      <c r="D14" s="142"/>
      <c r="E14" s="142"/>
      <c r="F14" s="142"/>
      <c r="G14" s="142"/>
      <c r="H14" s="142"/>
      <c r="I14" s="142"/>
      <c r="J14" s="144">
        <f>J13/B4</f>
        <v>17027.272476634225</v>
      </c>
      <c r="M14" s="12"/>
    </row>
    <row r="15" spans="1:13" s="11" customFormat="1" x14ac:dyDescent="0.2">
      <c r="A15" s="41" t="s">
        <v>45</v>
      </c>
      <c r="B15" s="142"/>
      <c r="C15" s="142"/>
      <c r="D15" s="142"/>
      <c r="E15" s="142"/>
      <c r="F15" s="142"/>
      <c r="G15" s="142"/>
      <c r="H15" s="142"/>
      <c r="I15" s="142"/>
      <c r="J15" s="144">
        <f>J14/B5</f>
        <v>14189.393730528522</v>
      </c>
      <c r="M15" s="12"/>
    </row>
    <row r="16" spans="1:13" s="11" customFormat="1" ht="63.75" x14ac:dyDescent="0.2">
      <c r="A16" s="43" t="s">
        <v>47</v>
      </c>
      <c r="B16" s="126"/>
      <c r="C16" s="126"/>
      <c r="D16" s="126"/>
      <c r="E16" s="126"/>
      <c r="F16" s="126"/>
      <c r="G16" s="126"/>
      <c r="H16" s="126"/>
      <c r="I16" s="126"/>
      <c r="J16" s="145">
        <f>J15*B6</f>
        <v>18474.590637148136</v>
      </c>
      <c r="M16" s="12"/>
    </row>
    <row r="17" spans="1:10" ht="15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42"/>
    </row>
    <row r="18" spans="1:10" ht="48.75" customHeight="1" x14ac:dyDescent="0.2"/>
    <row r="19" spans="1:10" ht="15.75" customHeight="1" x14ac:dyDescent="0.2">
      <c r="A19" s="15"/>
      <c r="B19" s="7"/>
      <c r="C19" s="15"/>
      <c r="D19" s="15"/>
      <c r="E19" s="15"/>
      <c r="F19" s="15"/>
      <c r="G19" s="15"/>
      <c r="H19" s="15"/>
      <c r="I19" s="15"/>
      <c r="J19" s="15"/>
    </row>
    <row r="20" spans="1:10" ht="15.75" customHeight="1" x14ac:dyDescent="0.2">
      <c r="A20" s="127" t="s">
        <v>156</v>
      </c>
      <c r="B20" s="128">
        <v>200</v>
      </c>
      <c r="C20" s="129">
        <f>$B$30/B20</f>
        <v>450</v>
      </c>
      <c r="D20" s="130">
        <f>C20/10</f>
        <v>45</v>
      </c>
      <c r="E20" s="15"/>
      <c r="F20" s="15"/>
      <c r="G20" s="15"/>
      <c r="H20" s="15"/>
      <c r="I20" s="15"/>
      <c r="J20" s="15"/>
    </row>
    <row r="21" spans="1:10" x14ac:dyDescent="0.2">
      <c r="A21" s="127" t="s">
        <v>157</v>
      </c>
      <c r="B21" s="128">
        <v>175</v>
      </c>
      <c r="C21" s="129">
        <f t="shared" ref="C21:C24" si="1">$B$30/B21</f>
        <v>514.28571428571433</v>
      </c>
      <c r="D21" s="130">
        <f t="shared" ref="D21:D24" si="2">C21/10</f>
        <v>51.428571428571431</v>
      </c>
    </row>
    <row r="22" spans="1:10" x14ac:dyDescent="0.2">
      <c r="A22" s="127" t="s">
        <v>158</v>
      </c>
      <c r="B22" s="131">
        <v>150</v>
      </c>
      <c r="C22" s="129">
        <f t="shared" si="1"/>
        <v>600</v>
      </c>
      <c r="D22" s="130">
        <f t="shared" si="2"/>
        <v>60</v>
      </c>
    </row>
    <row r="23" spans="1:10" x14ac:dyDescent="0.2">
      <c r="A23" s="127" t="s">
        <v>159</v>
      </c>
      <c r="B23" s="131">
        <v>125</v>
      </c>
      <c r="C23" s="129">
        <f t="shared" si="1"/>
        <v>720</v>
      </c>
      <c r="D23" s="130">
        <f t="shared" si="2"/>
        <v>72</v>
      </c>
    </row>
    <row r="24" spans="1:10" x14ac:dyDescent="0.2">
      <c r="A24" s="127" t="s">
        <v>160</v>
      </c>
      <c r="B24" s="131">
        <v>100</v>
      </c>
      <c r="C24" s="129">
        <f t="shared" si="1"/>
        <v>900</v>
      </c>
      <c r="D24" s="130">
        <f t="shared" si="2"/>
        <v>90</v>
      </c>
    </row>
    <row r="25" spans="1:10" x14ac:dyDescent="0.2">
      <c r="A25" s="10"/>
      <c r="B25" s="132"/>
      <c r="C25" s="132"/>
      <c r="D25" s="133"/>
    </row>
    <row r="26" spans="1:10" x14ac:dyDescent="0.2">
      <c r="A26" s="10" t="s">
        <v>161</v>
      </c>
      <c r="B26" s="132">
        <v>250</v>
      </c>
      <c r="C26" s="132"/>
      <c r="D26" s="133"/>
    </row>
    <row r="27" spans="1:10" x14ac:dyDescent="0.2">
      <c r="A27" s="10" t="s">
        <v>162</v>
      </c>
      <c r="B27" s="132">
        <v>6</v>
      </c>
      <c r="C27" s="132"/>
      <c r="D27" s="133"/>
    </row>
    <row r="28" spans="1:10" x14ac:dyDescent="0.2">
      <c r="A28" s="10" t="s">
        <v>163</v>
      </c>
      <c r="B28" s="132">
        <f>B27*60</f>
        <v>360</v>
      </c>
      <c r="C28" s="132"/>
      <c r="D28" s="133"/>
    </row>
    <row r="29" spans="1:10" x14ac:dyDescent="0.2">
      <c r="A29" s="10" t="s">
        <v>164</v>
      </c>
      <c r="B29" s="132">
        <f>B27*B26</f>
        <v>1500</v>
      </c>
      <c r="C29" s="132"/>
      <c r="D29" s="133"/>
    </row>
    <row r="30" spans="1:10" x14ac:dyDescent="0.2">
      <c r="A30" s="10" t="s">
        <v>165</v>
      </c>
      <c r="B30" s="132">
        <f>B29*60</f>
        <v>90000</v>
      </c>
      <c r="C30" s="132"/>
      <c r="D30" s="133"/>
    </row>
    <row r="31" spans="1:10" x14ac:dyDescent="0.2">
      <c r="A31" s="10"/>
      <c r="B31" s="133"/>
      <c r="C31" s="133"/>
      <c r="D31" s="133"/>
    </row>
    <row r="32" spans="1:10" x14ac:dyDescent="0.2">
      <c r="A32" s="134" t="s">
        <v>169</v>
      </c>
      <c r="B32" s="133"/>
      <c r="C32" s="133"/>
      <c r="D32" s="133"/>
    </row>
    <row r="33" spans="1:4" x14ac:dyDescent="0.2">
      <c r="A33" s="10" t="s">
        <v>89</v>
      </c>
      <c r="B33" s="135">
        <v>1</v>
      </c>
      <c r="C33" s="132">
        <f>$C$23*B33</f>
        <v>720</v>
      </c>
      <c r="D33" s="135">
        <f>C33/10</f>
        <v>72</v>
      </c>
    </row>
    <row r="34" spans="1:4" x14ac:dyDescent="0.2">
      <c r="A34" s="10" t="s">
        <v>166</v>
      </c>
      <c r="B34" s="135">
        <v>1</v>
      </c>
      <c r="C34" s="132">
        <f t="shared" ref="C34:C36" si="3">$C$23*B34</f>
        <v>720</v>
      </c>
      <c r="D34" s="135">
        <f t="shared" ref="D34:D36" si="4">C34/10</f>
        <v>72</v>
      </c>
    </row>
    <row r="35" spans="1:4" x14ac:dyDescent="0.2">
      <c r="A35" s="10" t="s">
        <v>167</v>
      </c>
      <c r="B35" s="135">
        <v>0.75</v>
      </c>
      <c r="C35" s="132">
        <f t="shared" si="3"/>
        <v>540</v>
      </c>
      <c r="D35" s="135">
        <f t="shared" si="4"/>
        <v>54</v>
      </c>
    </row>
    <row r="36" spans="1:4" x14ac:dyDescent="0.2">
      <c r="A36" s="10" t="s">
        <v>168</v>
      </c>
      <c r="B36" s="135">
        <v>0.25</v>
      </c>
      <c r="C36" s="132">
        <f t="shared" si="3"/>
        <v>180</v>
      </c>
      <c r="D36" s="135">
        <f t="shared" si="4"/>
        <v>18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30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75" t="s">
        <v>51</v>
      </c>
      <c r="C1" s="175"/>
      <c r="D1" s="175"/>
      <c r="E1" s="175"/>
      <c r="F1" s="175"/>
      <c r="G1" s="175"/>
      <c r="H1" s="175"/>
      <c r="I1" s="175"/>
      <c r="J1" s="175"/>
      <c r="K1" s="175"/>
      <c r="L1" s="116"/>
      <c r="M1" s="116"/>
      <c r="N1" s="116"/>
      <c r="O1" s="116"/>
    </row>
    <row r="2" spans="1:15" x14ac:dyDescent="0.2">
      <c r="B2" s="176" t="s">
        <v>70</v>
      </c>
      <c r="C2" s="176"/>
      <c r="D2" s="176"/>
      <c r="E2" s="176"/>
      <c r="F2" s="176"/>
      <c r="G2" s="176"/>
      <c r="H2" s="176"/>
      <c r="I2" s="176"/>
      <c r="J2" s="176"/>
      <c r="K2" s="176"/>
      <c r="L2" s="115"/>
      <c r="M2" s="115"/>
      <c r="N2" s="115"/>
      <c r="O2" s="115"/>
    </row>
    <row r="4" spans="1:15" ht="15" x14ac:dyDescent="0.25">
      <c r="B4" s="34" t="s">
        <v>30</v>
      </c>
      <c r="C4" s="117" t="str">
        <f>Итог!B4</f>
        <v>A08.30.019.005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77" t="str">
        <f>Итог!B5</f>
        <v>Патолого-анатомическое вскрытие четвертой категории сложности</v>
      </c>
      <c r="D5" s="177"/>
      <c r="E5" s="177"/>
      <c r="F5" s="177"/>
      <c r="G5" s="177"/>
      <c r="H5" s="177"/>
      <c r="I5" s="177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4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4" t="s">
        <v>23</v>
      </c>
      <c r="B8" s="83"/>
      <c r="C8" s="83"/>
      <c r="D8" s="113"/>
      <c r="E8" s="83"/>
      <c r="F8" s="112"/>
      <c r="G8" s="112">
        <f>SUM(G9:G20000)</f>
        <v>14424.225239522782</v>
      </c>
      <c r="H8" s="83"/>
      <c r="I8" s="83"/>
      <c r="J8" s="10"/>
      <c r="K8" s="10"/>
      <c r="L8" s="10"/>
      <c r="M8" s="10"/>
    </row>
    <row r="9" spans="1:15" s="82" customFormat="1" ht="38.25" x14ac:dyDescent="0.2">
      <c r="A9" s="21">
        <v>1</v>
      </c>
      <c r="B9" s="110" t="s">
        <v>92</v>
      </c>
      <c r="C9" s="109" t="s">
        <v>93</v>
      </c>
      <c r="D9" s="118">
        <v>1</v>
      </c>
      <c r="E9" s="108">
        <v>1.9999999494757503E-5</v>
      </c>
      <c r="F9" s="20">
        <v>1976.9196999999999</v>
      </c>
      <c r="G9" s="103">
        <f t="shared" ref="G9:G30" si="0">IFERROR(F9*E9*D9,0)</f>
        <v>3.9538393001176154E-2</v>
      </c>
      <c r="H9" s="80"/>
      <c r="I9" s="80" t="s">
        <v>94</v>
      </c>
      <c r="J9" s="81"/>
      <c r="K9" s="111"/>
      <c r="L9" s="81"/>
      <c r="M9" s="81"/>
    </row>
    <row r="10" spans="1:15" ht="38.25" x14ac:dyDescent="0.2">
      <c r="A10" s="21">
        <v>2</v>
      </c>
      <c r="B10" s="110" t="s">
        <v>95</v>
      </c>
      <c r="C10" s="109" t="s">
        <v>96</v>
      </c>
      <c r="D10" s="118">
        <v>0</v>
      </c>
      <c r="E10" s="108">
        <v>9.9999997473787516E-5</v>
      </c>
      <c r="F10" s="20">
        <v>14900</v>
      </c>
      <c r="G10" s="103">
        <f t="shared" si="0"/>
        <v>0</v>
      </c>
      <c r="H10" s="80"/>
      <c r="I10" s="80"/>
      <c r="K10" s="107"/>
    </row>
    <row r="11" spans="1:15" ht="25.5" x14ac:dyDescent="0.2">
      <c r="A11" s="21">
        <v>3</v>
      </c>
      <c r="B11" s="110" t="s">
        <v>97</v>
      </c>
      <c r="C11" s="109" t="s">
        <v>93</v>
      </c>
      <c r="D11" s="118">
        <v>1</v>
      </c>
      <c r="E11" s="108">
        <v>1.9999999494757503E-5</v>
      </c>
      <c r="F11" s="20">
        <v>2007.8304000000001</v>
      </c>
      <c r="G11" s="103">
        <f t="shared" si="0"/>
        <v>4.0156606985558757E-2</v>
      </c>
      <c r="H11" s="80"/>
      <c r="I11" s="80" t="s">
        <v>94</v>
      </c>
    </row>
    <row r="12" spans="1:15" ht="25.5" x14ac:dyDescent="0.2">
      <c r="A12" s="21">
        <v>4</v>
      </c>
      <c r="B12" s="110" t="s">
        <v>98</v>
      </c>
      <c r="C12" s="109" t="s">
        <v>93</v>
      </c>
      <c r="D12" s="118">
        <v>1</v>
      </c>
      <c r="E12" s="108">
        <v>3.2999999821186066E-3</v>
      </c>
      <c r="F12" s="20">
        <v>4.4889000000000001</v>
      </c>
      <c r="G12" s="103">
        <f t="shared" si="0"/>
        <v>1.4813369919732214E-2</v>
      </c>
      <c r="H12" s="80"/>
      <c r="I12" s="80" t="s">
        <v>94</v>
      </c>
    </row>
    <row r="13" spans="1:15" x14ac:dyDescent="0.2">
      <c r="A13" s="21">
        <v>5</v>
      </c>
      <c r="B13" s="110" t="s">
        <v>99</v>
      </c>
      <c r="C13" s="109" t="s">
        <v>100</v>
      </c>
      <c r="D13" s="118">
        <v>1</v>
      </c>
      <c r="E13" s="108">
        <v>6.0000000521540642E-3</v>
      </c>
      <c r="F13" s="20">
        <v>439.27620000000002</v>
      </c>
      <c r="G13" s="103">
        <f t="shared" si="0"/>
        <v>2.635657222910039</v>
      </c>
      <c r="H13" s="80"/>
      <c r="I13" s="80" t="s">
        <v>94</v>
      </c>
    </row>
    <row r="14" spans="1:15" ht="25.5" x14ac:dyDescent="0.2">
      <c r="A14" s="21">
        <v>6</v>
      </c>
      <c r="B14" s="110" t="s">
        <v>101</v>
      </c>
      <c r="C14" s="109" t="s">
        <v>93</v>
      </c>
      <c r="D14" s="118">
        <v>1</v>
      </c>
      <c r="E14" s="108">
        <v>16.479999542236328</v>
      </c>
      <c r="F14" s="20">
        <v>252.13659999999999</v>
      </c>
      <c r="G14" s="103">
        <f t="shared" si="0"/>
        <v>4155.211052581024</v>
      </c>
      <c r="H14" s="80"/>
      <c r="I14" s="80" t="s">
        <v>94</v>
      </c>
    </row>
    <row r="15" spans="1:15" x14ac:dyDescent="0.2">
      <c r="A15" s="21">
        <v>7</v>
      </c>
      <c r="B15" s="110" t="s">
        <v>102</v>
      </c>
      <c r="C15" s="109" t="s">
        <v>103</v>
      </c>
      <c r="D15" s="118">
        <v>1</v>
      </c>
      <c r="E15" s="108">
        <v>4.809999942779541</v>
      </c>
      <c r="F15" s="20">
        <v>208.57990000000001</v>
      </c>
      <c r="G15" s="103">
        <f t="shared" si="0"/>
        <v>1003.2693070649624</v>
      </c>
      <c r="H15" s="80"/>
      <c r="I15" s="80" t="s">
        <v>94</v>
      </c>
    </row>
    <row r="16" spans="1:15" x14ac:dyDescent="0.2">
      <c r="A16" s="21">
        <v>8</v>
      </c>
      <c r="B16" s="110" t="s">
        <v>104</v>
      </c>
      <c r="C16" s="109" t="s">
        <v>103</v>
      </c>
      <c r="D16" s="118">
        <v>1</v>
      </c>
      <c r="E16" s="108">
        <v>8.75</v>
      </c>
      <c r="F16" s="20">
        <v>198.62309999999999</v>
      </c>
      <c r="G16" s="103">
        <f t="shared" si="0"/>
        <v>1737.952125</v>
      </c>
      <c r="H16" s="80"/>
      <c r="I16" s="80" t="s">
        <v>94</v>
      </c>
    </row>
    <row r="17" spans="1:9" ht="25.5" x14ac:dyDescent="0.2">
      <c r="A17" s="21">
        <v>9</v>
      </c>
      <c r="B17" s="110" t="s">
        <v>105</v>
      </c>
      <c r="C17" s="109" t="s">
        <v>93</v>
      </c>
      <c r="D17" s="118">
        <v>1</v>
      </c>
      <c r="E17" s="108">
        <v>16.479999542236328</v>
      </c>
      <c r="F17" s="20">
        <v>7.9183000000000003</v>
      </c>
      <c r="G17" s="103">
        <f t="shared" si="0"/>
        <v>130.49358037528992</v>
      </c>
      <c r="H17" s="80"/>
      <c r="I17" s="80" t="s">
        <v>94</v>
      </c>
    </row>
    <row r="18" spans="1:9" ht="25.5" x14ac:dyDescent="0.2">
      <c r="A18" s="21">
        <v>10</v>
      </c>
      <c r="B18" s="110" t="s">
        <v>106</v>
      </c>
      <c r="C18" s="109" t="s">
        <v>107</v>
      </c>
      <c r="D18" s="118">
        <v>1</v>
      </c>
      <c r="E18" s="108">
        <v>2.630000114440918</v>
      </c>
      <c r="F18" s="20">
        <v>250.00749999999999</v>
      </c>
      <c r="G18" s="103">
        <f t="shared" si="0"/>
        <v>657.51975361108782</v>
      </c>
      <c r="H18" s="80"/>
      <c r="I18" s="80" t="s">
        <v>94</v>
      </c>
    </row>
    <row r="19" spans="1:9" ht="25.5" x14ac:dyDescent="0.2">
      <c r="A19" s="21">
        <v>11</v>
      </c>
      <c r="B19" s="110" t="s">
        <v>108</v>
      </c>
      <c r="C19" s="109" t="s">
        <v>103</v>
      </c>
      <c r="D19" s="118">
        <v>1</v>
      </c>
      <c r="E19" s="108">
        <v>9.0000003576278687E-2</v>
      </c>
      <c r="F19" s="20">
        <v>3364.2658999999999</v>
      </c>
      <c r="G19" s="103">
        <f t="shared" si="0"/>
        <v>302.78394303155244</v>
      </c>
      <c r="H19" s="80"/>
      <c r="I19" s="80" t="s">
        <v>94</v>
      </c>
    </row>
    <row r="20" spans="1:9" ht="25.5" x14ac:dyDescent="0.2">
      <c r="A20" s="21">
        <v>12</v>
      </c>
      <c r="B20" s="110" t="s">
        <v>109</v>
      </c>
      <c r="C20" s="109" t="s">
        <v>103</v>
      </c>
      <c r="D20" s="118">
        <v>1</v>
      </c>
      <c r="E20" s="108">
        <v>0.43999999761581421</v>
      </c>
      <c r="F20" s="20">
        <v>1368.2644</v>
      </c>
      <c r="G20" s="103">
        <f t="shared" si="0"/>
        <v>602.03633273780349</v>
      </c>
      <c r="H20" s="80"/>
      <c r="I20" s="80" t="s">
        <v>94</v>
      </c>
    </row>
    <row r="21" spans="1:9" x14ac:dyDescent="0.2">
      <c r="A21" s="21">
        <v>13</v>
      </c>
      <c r="B21" s="110" t="s">
        <v>110</v>
      </c>
      <c r="C21" s="109" t="s">
        <v>93</v>
      </c>
      <c r="D21" s="118">
        <v>1</v>
      </c>
      <c r="E21" s="108">
        <v>16.479999542236328</v>
      </c>
      <c r="F21" s="20">
        <v>6.0053000000000001</v>
      </c>
      <c r="G21" s="103">
        <f t="shared" si="0"/>
        <v>98.967341250991822</v>
      </c>
      <c r="H21" s="80"/>
      <c r="I21" s="80" t="s">
        <v>94</v>
      </c>
    </row>
    <row r="22" spans="1:9" ht="25.5" x14ac:dyDescent="0.2">
      <c r="A22" s="21">
        <v>14</v>
      </c>
      <c r="B22" s="110" t="s">
        <v>111</v>
      </c>
      <c r="C22" s="109" t="s">
        <v>103</v>
      </c>
      <c r="D22" s="118">
        <v>1</v>
      </c>
      <c r="E22" s="108">
        <v>4.380000114440918</v>
      </c>
      <c r="F22" s="20">
        <v>457.20940000000002</v>
      </c>
      <c r="G22" s="103">
        <f t="shared" si="0"/>
        <v>2002.5772243234635</v>
      </c>
      <c r="H22" s="80"/>
      <c r="I22" s="80" t="s">
        <v>94</v>
      </c>
    </row>
    <row r="23" spans="1:9" ht="25.5" x14ac:dyDescent="0.2">
      <c r="A23" s="21">
        <v>15</v>
      </c>
      <c r="B23" s="110" t="s">
        <v>112</v>
      </c>
      <c r="C23" s="109" t="s">
        <v>103</v>
      </c>
      <c r="D23" s="118">
        <v>1</v>
      </c>
      <c r="E23" s="108">
        <v>0.43999999761581421</v>
      </c>
      <c r="F23" s="20">
        <v>4274.0497999999998</v>
      </c>
      <c r="G23" s="103">
        <f t="shared" si="0"/>
        <v>1880.5819018098712</v>
      </c>
      <c r="H23" s="80"/>
      <c r="I23" s="80" t="s">
        <v>94</v>
      </c>
    </row>
    <row r="24" spans="1:9" x14ac:dyDescent="0.2">
      <c r="A24" s="21">
        <v>16</v>
      </c>
      <c r="B24" s="110" t="s">
        <v>113</v>
      </c>
      <c r="C24" s="109" t="s">
        <v>96</v>
      </c>
      <c r="D24" s="118">
        <v>1</v>
      </c>
      <c r="E24" s="108">
        <v>16.479999542236328</v>
      </c>
      <c r="F24" s="20">
        <v>1.3480000000000001</v>
      </c>
      <c r="G24" s="103">
        <f t="shared" si="0"/>
        <v>22.21503938293457</v>
      </c>
      <c r="H24" s="80"/>
      <c r="I24" s="80" t="s">
        <v>94</v>
      </c>
    </row>
    <row r="25" spans="1:9" ht="25.5" x14ac:dyDescent="0.2">
      <c r="A25" s="21">
        <v>17</v>
      </c>
      <c r="B25" s="110" t="s">
        <v>114</v>
      </c>
      <c r="C25" s="109" t="s">
        <v>93</v>
      </c>
      <c r="D25" s="118">
        <v>1</v>
      </c>
      <c r="E25" s="108">
        <v>16.479999542236328</v>
      </c>
      <c r="F25" s="20">
        <v>2.3300000000000001E-2</v>
      </c>
      <c r="G25" s="103">
        <f t="shared" si="0"/>
        <v>0.38398398933410649</v>
      </c>
      <c r="H25" s="80"/>
      <c r="I25" s="80" t="s">
        <v>94</v>
      </c>
    </row>
    <row r="26" spans="1:9" ht="25.5" x14ac:dyDescent="0.2">
      <c r="A26" s="21">
        <v>18</v>
      </c>
      <c r="B26" s="110" t="s">
        <v>115</v>
      </c>
      <c r="C26" s="109" t="s">
        <v>116</v>
      </c>
      <c r="D26" s="118">
        <v>1</v>
      </c>
      <c r="E26" s="108">
        <v>200</v>
      </c>
      <c r="F26" s="20">
        <v>1.2644</v>
      </c>
      <c r="G26" s="103">
        <f t="shared" si="0"/>
        <v>252.88</v>
      </c>
      <c r="H26" s="80"/>
      <c r="I26" s="80" t="s">
        <v>94</v>
      </c>
    </row>
    <row r="27" spans="1:9" x14ac:dyDescent="0.2">
      <c r="A27" s="21">
        <v>19</v>
      </c>
      <c r="B27" s="110" t="s">
        <v>117</v>
      </c>
      <c r="C27" s="109" t="s">
        <v>93</v>
      </c>
      <c r="D27" s="118">
        <v>1</v>
      </c>
      <c r="E27" s="108">
        <v>32.959999084472656</v>
      </c>
      <c r="F27" s="20">
        <v>0.76280000000000003</v>
      </c>
      <c r="G27" s="103">
        <f t="shared" si="0"/>
        <v>25.141887301635744</v>
      </c>
      <c r="H27" s="80"/>
      <c r="I27" s="80" t="s">
        <v>94</v>
      </c>
    </row>
    <row r="28" spans="1:9" ht="25.5" x14ac:dyDescent="0.2">
      <c r="A28" s="21">
        <v>20</v>
      </c>
      <c r="B28" s="110" t="s">
        <v>118</v>
      </c>
      <c r="C28" s="109" t="s">
        <v>119</v>
      </c>
      <c r="D28" s="118">
        <v>1</v>
      </c>
      <c r="E28" s="108">
        <v>3.7000000011175871E-3</v>
      </c>
      <c r="F28" s="20">
        <v>14.703099999999999</v>
      </c>
      <c r="G28" s="103">
        <f t="shared" si="0"/>
        <v>5.4401470016431995E-2</v>
      </c>
      <c r="H28" s="80"/>
      <c r="I28" s="80" t="s">
        <v>94</v>
      </c>
    </row>
    <row r="29" spans="1:9" x14ac:dyDescent="0.2">
      <c r="A29" s="21">
        <v>21</v>
      </c>
      <c r="B29" s="110" t="s">
        <v>120</v>
      </c>
      <c r="C29" s="109" t="s">
        <v>93</v>
      </c>
      <c r="D29" s="118">
        <v>1</v>
      </c>
      <c r="E29" s="108">
        <v>2</v>
      </c>
      <c r="F29" s="20">
        <v>1.1286</v>
      </c>
      <c r="G29" s="103">
        <f t="shared" si="0"/>
        <v>2.2572000000000001</v>
      </c>
      <c r="H29" s="80"/>
      <c r="I29" s="80"/>
    </row>
    <row r="30" spans="1:9" ht="25.5" x14ac:dyDescent="0.2">
      <c r="A30" s="21">
        <v>22</v>
      </c>
      <c r="B30" s="110" t="s">
        <v>121</v>
      </c>
      <c r="C30" s="109" t="s">
        <v>96</v>
      </c>
      <c r="D30" s="118">
        <v>1</v>
      </c>
      <c r="E30" s="108">
        <v>1</v>
      </c>
      <c r="F30" s="20">
        <v>1547.17</v>
      </c>
      <c r="G30" s="103">
        <f t="shared" si="0"/>
        <v>1547.17</v>
      </c>
      <c r="H30" s="80"/>
      <c r="I30" s="80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9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70" t="s">
        <v>81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22"/>
    </row>
    <row r="2" spans="1:13" ht="15.75" x14ac:dyDescent="0.2">
      <c r="A2" s="106"/>
      <c r="B2" s="34" t="s">
        <v>30</v>
      </c>
      <c r="C2" s="177" t="str">
        <f>Итог!B4</f>
        <v>A08.30.019.005</v>
      </c>
      <c r="D2" s="178"/>
      <c r="E2" s="38"/>
      <c r="F2" s="38"/>
      <c r="H2" s="1"/>
    </row>
    <row r="3" spans="1:13" ht="15.75" x14ac:dyDescent="0.2">
      <c r="A3" s="106"/>
      <c r="B3" s="37" t="s">
        <v>28</v>
      </c>
      <c r="C3" s="179" t="str">
        <f>Итог!B5</f>
        <v>Патолого-анатомическое вскрытие четвертой категории сложности</v>
      </c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spans="1:13" ht="15.75" x14ac:dyDescent="0.2">
      <c r="A4" s="106"/>
      <c r="B4" s="37"/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7" t="s">
        <v>21</v>
      </c>
      <c r="L5" s="99" t="s">
        <v>11</v>
      </c>
    </row>
    <row r="6" spans="1:13" ht="13.5" customHeight="1" thickBot="1" x14ac:dyDescent="0.25">
      <c r="A6" s="182" t="s">
        <v>22</v>
      </c>
      <c r="B6" s="183"/>
      <c r="C6" s="183"/>
      <c r="D6" s="183"/>
      <c r="E6" s="183"/>
      <c r="F6" s="183"/>
      <c r="G6" s="183"/>
      <c r="H6" s="183"/>
      <c r="I6" s="183"/>
      <c r="J6" s="184"/>
      <c r="K6" s="98">
        <f>SUM(K7:K9953)</f>
        <v>32.387330262805101</v>
      </c>
      <c r="L6" s="100"/>
    </row>
    <row r="7" spans="1:13" ht="15" x14ac:dyDescent="0.25">
      <c r="A7" s="28">
        <v>1</v>
      </c>
      <c r="B7" s="121" t="s">
        <v>122</v>
      </c>
      <c r="C7" s="122">
        <v>1</v>
      </c>
      <c r="D7" s="122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20</v>
      </c>
      <c r="J7" s="31">
        <f t="shared" ref="J7:J19" si="0">IFERROR(H7/I7,0)</f>
        <v>12</v>
      </c>
      <c r="K7" s="31" t="str">
        <f t="shared" ref="K7:K19" si="1">IF(AND(E7&gt;100000,E7&lt;1000000),D7*C7*E7/F7/G7/J7,"")</f>
        <v/>
      </c>
      <c r="L7" s="101"/>
    </row>
    <row r="8" spans="1:13" ht="15" x14ac:dyDescent="0.25">
      <c r="A8" s="28">
        <v>2</v>
      </c>
      <c r="B8" s="121" t="s">
        <v>123</v>
      </c>
      <c r="C8" s="122">
        <v>1</v>
      </c>
      <c r="D8" s="122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15</v>
      </c>
      <c r="J8" s="31">
        <f t="shared" si="0"/>
        <v>24</v>
      </c>
      <c r="K8" s="31" t="str">
        <f t="shared" si="1"/>
        <v/>
      </c>
      <c r="L8" s="101"/>
    </row>
    <row r="9" spans="1:13" ht="15" x14ac:dyDescent="0.25">
      <c r="A9" s="28">
        <v>3</v>
      </c>
      <c r="B9" s="121" t="s">
        <v>124</v>
      </c>
      <c r="C9" s="122">
        <v>1</v>
      </c>
      <c r="D9" s="122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1"/>
    </row>
    <row r="10" spans="1:13" ht="15" x14ac:dyDescent="0.25">
      <c r="A10" s="28">
        <v>4</v>
      </c>
      <c r="B10" s="121" t="s">
        <v>125</v>
      </c>
      <c r="C10" s="122">
        <v>1</v>
      </c>
      <c r="D10" s="122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1"/>
    </row>
    <row r="11" spans="1:13" ht="15" x14ac:dyDescent="0.25">
      <c r="A11" s="28">
        <v>5</v>
      </c>
      <c r="B11" s="121" t="s">
        <v>126</v>
      </c>
      <c r="C11" s="122">
        <v>1</v>
      </c>
      <c r="D11" s="122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1"/>
    </row>
    <row r="12" spans="1:13" ht="15" x14ac:dyDescent="0.25">
      <c r="A12" s="28">
        <v>6</v>
      </c>
      <c r="B12" s="121" t="s">
        <v>127</v>
      </c>
      <c r="C12" s="122">
        <v>1</v>
      </c>
      <c r="D12" s="122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1"/>
    </row>
    <row r="13" spans="1:13" ht="15" x14ac:dyDescent="0.25">
      <c r="A13" s="28">
        <v>7</v>
      </c>
      <c r="B13" s="121" t="s">
        <v>128</v>
      </c>
      <c r="C13" s="122">
        <v>1</v>
      </c>
      <c r="D13" s="122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1"/>
    </row>
    <row r="14" spans="1:13" ht="15" x14ac:dyDescent="0.25">
      <c r="A14" s="28">
        <v>8</v>
      </c>
      <c r="B14" s="121" t="s">
        <v>129</v>
      </c>
      <c r="C14" s="122">
        <v>1</v>
      </c>
      <c r="D14" s="122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257.14</v>
      </c>
      <c r="J14" s="31">
        <f t="shared" si="0"/>
        <v>5.6000622229135884</v>
      </c>
      <c r="K14" s="31">
        <f t="shared" si="1"/>
        <v>0.76544805072064859</v>
      </c>
      <c r="L14" s="101"/>
    </row>
    <row r="15" spans="1:13" ht="15" x14ac:dyDescent="0.25">
      <c r="A15" s="28">
        <v>9</v>
      </c>
      <c r="B15" s="121" t="s">
        <v>130</v>
      </c>
      <c r="C15" s="122">
        <v>1</v>
      </c>
      <c r="D15" s="122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257.14</v>
      </c>
      <c r="J15" s="31">
        <f t="shared" si="0"/>
        <v>5.6000622229135884</v>
      </c>
      <c r="K15" s="31" t="str">
        <f t="shared" si="1"/>
        <v/>
      </c>
      <c r="L15" s="101"/>
    </row>
    <row r="16" spans="1:13" ht="15" x14ac:dyDescent="0.25">
      <c r="A16" s="28">
        <v>10</v>
      </c>
      <c r="B16" s="121" t="s">
        <v>131</v>
      </c>
      <c r="C16" s="122">
        <v>1</v>
      </c>
      <c r="D16" s="122">
        <v>1</v>
      </c>
      <c r="E16" s="29">
        <v>72827.34</v>
      </c>
      <c r="F16" s="30">
        <v>10</v>
      </c>
      <c r="G16" s="30">
        <v>248</v>
      </c>
      <c r="H16" s="30">
        <v>360</v>
      </c>
      <c r="I16" s="30">
        <v>64.284999999999997</v>
      </c>
      <c r="J16" s="31">
        <f t="shared" si="0"/>
        <v>5.6000622229135884</v>
      </c>
      <c r="K16" s="31" t="str">
        <f t="shared" si="1"/>
        <v/>
      </c>
      <c r="L16" s="101"/>
    </row>
    <row r="17" spans="1:12" ht="15" x14ac:dyDescent="0.25">
      <c r="A17" s="28">
        <v>11</v>
      </c>
      <c r="B17" s="121" t="s">
        <v>132</v>
      </c>
      <c r="C17" s="122">
        <v>1</v>
      </c>
      <c r="D17" s="122">
        <v>1</v>
      </c>
      <c r="E17" s="29">
        <v>436911.47139999998</v>
      </c>
      <c r="F17" s="30">
        <v>10</v>
      </c>
      <c r="G17" s="30">
        <v>248</v>
      </c>
      <c r="H17" s="30">
        <v>360</v>
      </c>
      <c r="I17" s="30">
        <v>64.284999999999997</v>
      </c>
      <c r="J17" s="31">
        <f t="shared" si="0"/>
        <v>5.6000622229135884</v>
      </c>
      <c r="K17" s="31">
        <f t="shared" si="1"/>
        <v>31.459289806170474</v>
      </c>
      <c r="L17" s="101"/>
    </row>
    <row r="18" spans="1:12" ht="15" x14ac:dyDescent="0.25">
      <c r="A18" s="28">
        <v>12</v>
      </c>
      <c r="B18" s="121" t="s">
        <v>133</v>
      </c>
      <c r="C18" s="122">
        <v>1</v>
      </c>
      <c r="D18" s="122">
        <v>1</v>
      </c>
      <c r="E18" s="29">
        <v>16047.254000000001</v>
      </c>
      <c r="F18" s="30">
        <v>10</v>
      </c>
      <c r="G18" s="30">
        <v>248</v>
      </c>
      <c r="H18" s="30">
        <v>360</v>
      </c>
      <c r="I18" s="30">
        <v>64.284999999999997</v>
      </c>
      <c r="J18" s="31">
        <f t="shared" si="0"/>
        <v>5.6000622229135884</v>
      </c>
      <c r="K18" s="31" t="str">
        <f t="shared" si="1"/>
        <v/>
      </c>
      <c r="L18" s="101"/>
    </row>
    <row r="19" spans="1:12" ht="15" x14ac:dyDescent="0.25">
      <c r="A19" s="28">
        <v>13</v>
      </c>
      <c r="B19" s="121" t="s">
        <v>134</v>
      </c>
      <c r="C19" s="122">
        <v>1</v>
      </c>
      <c r="D19" s="122">
        <v>1</v>
      </c>
      <c r="E19" s="29">
        <v>580650</v>
      </c>
      <c r="F19" s="30">
        <v>10</v>
      </c>
      <c r="G19" s="30">
        <v>248</v>
      </c>
      <c r="H19" s="30">
        <v>1440</v>
      </c>
      <c r="I19" s="30">
        <v>1</v>
      </c>
      <c r="J19" s="31">
        <f t="shared" si="0"/>
        <v>1440</v>
      </c>
      <c r="K19" s="31">
        <f t="shared" si="1"/>
        <v>0.1625924059139785</v>
      </c>
      <c r="L19" s="101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20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3"/>
    </row>
    <row r="2" spans="1:13" ht="15.75" x14ac:dyDescent="0.2">
      <c r="A2" s="170" t="s">
        <v>83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22"/>
    </row>
    <row r="3" spans="1:13" ht="15.75" x14ac:dyDescent="0.2">
      <c r="A3" s="106"/>
      <c r="B3" s="34" t="s">
        <v>30</v>
      </c>
      <c r="C3" s="177" t="str">
        <f>Итог!B4</f>
        <v>A08.30.019.005</v>
      </c>
      <c r="D3" s="178"/>
      <c r="E3" s="38"/>
      <c r="F3" s="38"/>
      <c r="H3" s="1"/>
    </row>
    <row r="4" spans="1:13" ht="15.75" x14ac:dyDescent="0.2">
      <c r="A4" s="106"/>
      <c r="B4" s="37" t="s">
        <v>28</v>
      </c>
      <c r="C4" s="179" t="str">
        <f>Итог!B5</f>
        <v>Патолого-анатомическое вскрытие четвертой категории сложности</v>
      </c>
      <c r="D4" s="180"/>
      <c r="E4" s="180"/>
      <c r="F4" s="180"/>
      <c r="G4" s="180"/>
      <c r="H4" s="180"/>
      <c r="I4" s="180"/>
      <c r="J4" s="180"/>
      <c r="K4" s="180"/>
      <c r="L4" s="180"/>
      <c r="M4" s="181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7" t="s">
        <v>21</v>
      </c>
      <c r="L6" s="99" t="s">
        <v>11</v>
      </c>
    </row>
    <row r="7" spans="1:13" ht="13.5" customHeight="1" thickBot="1" x14ac:dyDescent="0.25">
      <c r="A7" s="182" t="s">
        <v>22</v>
      </c>
      <c r="B7" s="183"/>
      <c r="C7" s="183"/>
      <c r="D7" s="183"/>
      <c r="E7" s="183"/>
      <c r="F7" s="183"/>
      <c r="G7" s="183"/>
      <c r="H7" s="183"/>
      <c r="I7" s="183"/>
      <c r="J7" s="184"/>
      <c r="K7" s="98">
        <f>SUM(K8:K19987)</f>
        <v>331.5966211392892</v>
      </c>
      <c r="L7" s="100"/>
    </row>
    <row r="8" spans="1:13" ht="15" x14ac:dyDescent="0.25">
      <c r="A8" s="28">
        <v>1</v>
      </c>
      <c r="B8" s="121" t="s">
        <v>122</v>
      </c>
      <c r="C8" s="122">
        <v>1</v>
      </c>
      <c r="D8" s="122">
        <v>1</v>
      </c>
      <c r="E8" s="29">
        <v>1197899.1258</v>
      </c>
      <c r="F8" s="30">
        <v>10</v>
      </c>
      <c r="G8" s="30">
        <v>248</v>
      </c>
      <c r="H8" s="30">
        <v>240</v>
      </c>
      <c r="I8" s="30">
        <v>20</v>
      </c>
      <c r="J8" s="31">
        <f t="shared" ref="J8:J20" si="0">IFERROR(H8/I8,0)</f>
        <v>12</v>
      </c>
      <c r="K8" s="31">
        <f t="shared" ref="K8:K20" si="1">IF(E8&gt;100000,(D8*C8*E8/F8/G8/J8),"")</f>
        <v>40.251986754032259</v>
      </c>
      <c r="L8" s="101"/>
    </row>
    <row r="9" spans="1:13" ht="15" x14ac:dyDescent="0.25">
      <c r="A9" s="28">
        <v>2</v>
      </c>
      <c r="B9" s="121" t="s">
        <v>123</v>
      </c>
      <c r="C9" s="122">
        <v>1</v>
      </c>
      <c r="D9" s="122">
        <v>1</v>
      </c>
      <c r="E9" s="29">
        <v>2984277.2283999999</v>
      </c>
      <c r="F9" s="30">
        <v>10</v>
      </c>
      <c r="G9" s="30">
        <v>248</v>
      </c>
      <c r="H9" s="30">
        <v>360</v>
      </c>
      <c r="I9" s="30">
        <v>15</v>
      </c>
      <c r="J9" s="31">
        <f t="shared" si="0"/>
        <v>24</v>
      </c>
      <c r="K9" s="31">
        <f t="shared" si="1"/>
        <v>50.139066337365591</v>
      </c>
      <c r="L9" s="101"/>
    </row>
    <row r="10" spans="1:13" ht="15" x14ac:dyDescent="0.25">
      <c r="A10" s="28">
        <v>3</v>
      </c>
      <c r="B10" s="121" t="s">
        <v>124</v>
      </c>
      <c r="C10" s="122">
        <v>1</v>
      </c>
      <c r="D10" s="122">
        <v>0.51</v>
      </c>
      <c r="E10" s="29">
        <v>5357714.78</v>
      </c>
      <c r="F10" s="30">
        <v>10</v>
      </c>
      <c r="G10" s="30">
        <v>248</v>
      </c>
      <c r="H10" s="30">
        <v>900</v>
      </c>
      <c r="I10" s="30">
        <v>15</v>
      </c>
      <c r="J10" s="31">
        <f t="shared" si="0"/>
        <v>60</v>
      </c>
      <c r="K10" s="31">
        <f t="shared" si="1"/>
        <v>18.363135334677416</v>
      </c>
      <c r="L10" s="101"/>
    </row>
    <row r="11" spans="1:13" ht="15" x14ac:dyDescent="0.25">
      <c r="A11" s="28">
        <v>4</v>
      </c>
      <c r="B11" s="121" t="s">
        <v>125</v>
      </c>
      <c r="C11" s="122">
        <v>1</v>
      </c>
      <c r="D11" s="122">
        <v>0.49</v>
      </c>
      <c r="E11" s="29">
        <v>6906652.0365000004</v>
      </c>
      <c r="F11" s="30">
        <v>10</v>
      </c>
      <c r="G11" s="30">
        <v>248</v>
      </c>
      <c r="H11" s="30">
        <v>900</v>
      </c>
      <c r="I11" s="30">
        <v>37.5</v>
      </c>
      <c r="J11" s="31">
        <f t="shared" si="0"/>
        <v>24</v>
      </c>
      <c r="K11" s="31">
        <f t="shared" si="1"/>
        <v>56.859198553175396</v>
      </c>
      <c r="L11" s="101"/>
    </row>
    <row r="12" spans="1:13" ht="15" x14ac:dyDescent="0.25">
      <c r="A12" s="28">
        <v>5</v>
      </c>
      <c r="B12" s="121" t="s">
        <v>126</v>
      </c>
      <c r="C12" s="122">
        <v>1</v>
      </c>
      <c r="D12" s="122">
        <v>1</v>
      </c>
      <c r="E12" s="29">
        <v>1776499.9269999999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>
        <f t="shared" si="1"/>
        <v>8.9541326965725805</v>
      </c>
      <c r="L12" s="101"/>
    </row>
    <row r="13" spans="1:13" ht="15" x14ac:dyDescent="0.25">
      <c r="A13" s="28">
        <v>6</v>
      </c>
      <c r="B13" s="121" t="s">
        <v>127</v>
      </c>
      <c r="C13" s="122">
        <v>1</v>
      </c>
      <c r="D13" s="122">
        <v>1</v>
      </c>
      <c r="E13" s="29">
        <v>2505261.6523000002</v>
      </c>
      <c r="F13" s="30">
        <v>10</v>
      </c>
      <c r="G13" s="30">
        <v>248</v>
      </c>
      <c r="H13" s="30">
        <v>360</v>
      </c>
      <c r="I13" s="30">
        <v>4.5</v>
      </c>
      <c r="J13" s="31">
        <f t="shared" si="0"/>
        <v>80</v>
      </c>
      <c r="K13" s="31">
        <f t="shared" si="1"/>
        <v>12.627326876512097</v>
      </c>
      <c r="L13" s="101"/>
    </row>
    <row r="14" spans="1:13" ht="15" x14ac:dyDescent="0.25">
      <c r="A14" s="28">
        <v>7</v>
      </c>
      <c r="B14" s="121" t="s">
        <v>128</v>
      </c>
      <c r="C14" s="122">
        <v>1</v>
      </c>
      <c r="D14" s="122">
        <v>1</v>
      </c>
      <c r="E14" s="29">
        <v>4545749.8132999996</v>
      </c>
      <c r="F14" s="30">
        <v>10</v>
      </c>
      <c r="G14" s="30">
        <v>248</v>
      </c>
      <c r="H14" s="30">
        <v>360</v>
      </c>
      <c r="I14" s="30">
        <v>22</v>
      </c>
      <c r="J14" s="31">
        <f t="shared" si="0"/>
        <v>16.363636363636363</v>
      </c>
      <c r="K14" s="31">
        <f t="shared" si="1"/>
        <v>112.01444432414876</v>
      </c>
      <c r="L14" s="101"/>
    </row>
    <row r="15" spans="1:13" ht="15" x14ac:dyDescent="0.25">
      <c r="A15" s="28">
        <v>8</v>
      </c>
      <c r="B15" s="121" t="s">
        <v>129</v>
      </c>
      <c r="C15" s="122">
        <v>1</v>
      </c>
      <c r="D15" s="122">
        <v>1.67E-2</v>
      </c>
      <c r="E15" s="29">
        <v>636566.50580000004</v>
      </c>
      <c r="F15" s="30">
        <v>10</v>
      </c>
      <c r="G15" s="30">
        <v>248</v>
      </c>
      <c r="H15" s="30">
        <v>1440</v>
      </c>
      <c r="I15" s="30">
        <v>257.14</v>
      </c>
      <c r="J15" s="31">
        <f t="shared" si="0"/>
        <v>5.6000622229135884</v>
      </c>
      <c r="K15" s="31">
        <f t="shared" si="1"/>
        <v>0.76544805072064859</v>
      </c>
      <c r="L15" s="101"/>
    </row>
    <row r="16" spans="1:13" ht="15" x14ac:dyDescent="0.25">
      <c r="A16" s="28">
        <v>9</v>
      </c>
      <c r="B16" s="121" t="s">
        <v>130</v>
      </c>
      <c r="C16" s="122">
        <v>1</v>
      </c>
      <c r="D16" s="122">
        <v>1.67E-2</v>
      </c>
      <c r="E16" s="29">
        <v>69269.961899999995</v>
      </c>
      <c r="F16" s="30">
        <v>10</v>
      </c>
      <c r="G16" s="30">
        <v>248</v>
      </c>
      <c r="H16" s="30">
        <v>1440</v>
      </c>
      <c r="I16" s="30">
        <v>257.14</v>
      </c>
      <c r="J16" s="31">
        <f t="shared" si="0"/>
        <v>5.6000622229135884</v>
      </c>
      <c r="K16" s="31" t="str">
        <f t="shared" si="1"/>
        <v/>
      </c>
      <c r="L16" s="101"/>
    </row>
    <row r="17" spans="1:12" ht="15" x14ac:dyDescent="0.25">
      <c r="A17" s="28">
        <v>10</v>
      </c>
      <c r="B17" s="121" t="s">
        <v>131</v>
      </c>
      <c r="C17" s="122">
        <v>1</v>
      </c>
      <c r="D17" s="122">
        <v>1</v>
      </c>
      <c r="E17" s="29">
        <v>72827.34</v>
      </c>
      <c r="F17" s="30">
        <v>10</v>
      </c>
      <c r="G17" s="30">
        <v>248</v>
      </c>
      <c r="H17" s="30">
        <v>360</v>
      </c>
      <c r="I17" s="30">
        <v>64.284999999999997</v>
      </c>
      <c r="J17" s="31">
        <f t="shared" si="0"/>
        <v>5.6000622229135884</v>
      </c>
      <c r="K17" s="31" t="str">
        <f t="shared" si="1"/>
        <v/>
      </c>
      <c r="L17" s="101"/>
    </row>
    <row r="18" spans="1:12" ht="15" x14ac:dyDescent="0.25">
      <c r="A18" s="28">
        <v>11</v>
      </c>
      <c r="B18" s="121" t="s">
        <v>132</v>
      </c>
      <c r="C18" s="122">
        <v>1</v>
      </c>
      <c r="D18" s="122">
        <v>1</v>
      </c>
      <c r="E18" s="29">
        <v>436911.47139999998</v>
      </c>
      <c r="F18" s="30">
        <v>10</v>
      </c>
      <c r="G18" s="30">
        <v>248</v>
      </c>
      <c r="H18" s="30">
        <v>360</v>
      </c>
      <c r="I18" s="30">
        <v>64.284999999999997</v>
      </c>
      <c r="J18" s="31">
        <f t="shared" si="0"/>
        <v>5.6000622229135884</v>
      </c>
      <c r="K18" s="31">
        <f t="shared" si="1"/>
        <v>31.459289806170474</v>
      </c>
      <c r="L18" s="101"/>
    </row>
    <row r="19" spans="1:12" ht="15" x14ac:dyDescent="0.25">
      <c r="A19" s="28">
        <v>12</v>
      </c>
      <c r="B19" s="121" t="s">
        <v>133</v>
      </c>
      <c r="C19" s="122">
        <v>1</v>
      </c>
      <c r="D19" s="122">
        <v>1</v>
      </c>
      <c r="E19" s="29">
        <v>16047.254000000001</v>
      </c>
      <c r="F19" s="30">
        <v>10</v>
      </c>
      <c r="G19" s="30">
        <v>248</v>
      </c>
      <c r="H19" s="30">
        <v>360</v>
      </c>
      <c r="I19" s="30">
        <v>64.284999999999997</v>
      </c>
      <c r="J19" s="31">
        <f t="shared" si="0"/>
        <v>5.6000622229135884</v>
      </c>
      <c r="K19" s="31" t="str">
        <f t="shared" si="1"/>
        <v/>
      </c>
      <c r="L19" s="101"/>
    </row>
    <row r="20" spans="1:12" ht="15" x14ac:dyDescent="0.25">
      <c r="A20" s="28">
        <v>13</v>
      </c>
      <c r="B20" s="121" t="s">
        <v>134</v>
      </c>
      <c r="C20" s="122">
        <v>1</v>
      </c>
      <c r="D20" s="122">
        <v>1</v>
      </c>
      <c r="E20" s="29">
        <v>580650</v>
      </c>
      <c r="F20" s="30">
        <v>10</v>
      </c>
      <c r="G20" s="30">
        <v>248</v>
      </c>
      <c r="H20" s="30">
        <v>1440</v>
      </c>
      <c r="I20" s="30">
        <v>1</v>
      </c>
      <c r="J20" s="31">
        <f t="shared" si="0"/>
        <v>1440</v>
      </c>
      <c r="K20" s="31">
        <f t="shared" si="1"/>
        <v>0.1625924059139785</v>
      </c>
      <c r="L20" s="101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85" t="s">
        <v>55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2" t="s">
        <v>8</v>
      </c>
      <c r="B3" s="102" t="s">
        <v>9</v>
      </c>
      <c r="C3" s="102" t="s">
        <v>4</v>
      </c>
      <c r="D3" s="102" t="s">
        <v>5</v>
      </c>
      <c r="E3" s="102" t="s">
        <v>6</v>
      </c>
      <c r="F3" s="102" t="s">
        <v>17</v>
      </c>
      <c r="G3" s="104" t="s">
        <v>10</v>
      </c>
      <c r="H3" s="102" t="s">
        <v>53</v>
      </c>
      <c r="I3" s="102" t="s">
        <v>18</v>
      </c>
      <c r="J3" s="102" t="s">
        <v>54</v>
      </c>
      <c r="K3" s="102" t="s">
        <v>79</v>
      </c>
    </row>
    <row r="4" spans="1:11" ht="15" customHeight="1" x14ac:dyDescent="0.2">
      <c r="A4" s="186" t="s">
        <v>23</v>
      </c>
      <c r="B4" s="187"/>
      <c r="C4" s="187"/>
      <c r="D4" s="187"/>
      <c r="E4" s="187"/>
      <c r="F4" s="187"/>
      <c r="G4" s="187"/>
      <c r="H4" s="187"/>
      <c r="I4" s="188"/>
      <c r="J4" s="124">
        <f>SUM(J5:J20000)</f>
        <v>0</v>
      </c>
      <c r="K4" s="125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5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2025-09-23T08:18:32Z</dcterms:modified>
</cp:coreProperties>
</file>