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corp.rosmedex.ru\space\exchange\%Отдел анализа ресурсов здравоохранения\Задача_РАСЧЕТ УСЛУГ\Тех.карты\ТК с ЗП на 2026 год\"/>
    </mc:Choice>
  </mc:AlternateContent>
  <bookViews>
    <workbookView xWindow="0" yWindow="0" windowWidth="28800" windowHeight="9900" tabRatio="821" activeTab="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Итог!$B$33</definedName>
  </definedNames>
  <calcPr calcId="162913"/>
</workbook>
</file>

<file path=xl/calcChain.xml><?xml version="1.0" encoding="utf-8"?>
<calcChain xmlns="http://schemas.openxmlformats.org/spreadsheetml/2006/main">
  <c r="J16" i="35" l="1"/>
  <c r="K16" i="35" s="1"/>
  <c r="J15" i="35"/>
  <c r="K15" i="35" s="1"/>
  <c r="J14" i="35"/>
  <c r="K14" i="35" s="1"/>
  <c r="J13" i="35"/>
  <c r="K13" i="35" s="1"/>
  <c r="J12" i="35"/>
  <c r="K12" i="35" s="1"/>
  <c r="J11" i="35"/>
  <c r="K11" i="35" s="1"/>
  <c r="J10" i="35"/>
  <c r="K10" i="35" s="1"/>
  <c r="K9" i="35"/>
  <c r="J9" i="35"/>
  <c r="K15" i="34"/>
  <c r="J15" i="34"/>
  <c r="J14" i="34"/>
  <c r="K14" i="34" s="1"/>
  <c r="K13" i="34"/>
  <c r="J13" i="34"/>
  <c r="K12" i="34"/>
  <c r="J12" i="34"/>
  <c r="K11" i="34"/>
  <c r="J11" i="34"/>
  <c r="K10" i="34"/>
  <c r="J10" i="34"/>
  <c r="K9" i="34"/>
  <c r="J9" i="34"/>
  <c r="K8" i="34"/>
  <c r="J8" i="34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K7" i="34" l="1"/>
  <c r="C4" i="35" l="1"/>
  <c r="C3" i="35"/>
  <c r="C3" i="34"/>
  <c r="C2" i="34"/>
  <c r="C4" i="33"/>
  <c r="C5" i="33"/>
  <c r="B3" i="13"/>
  <c r="B2" i="13"/>
  <c r="B26" i="27" l="1"/>
  <c r="J4" i="23" l="1"/>
  <c r="K6" i="34"/>
  <c r="B27" i="27" s="1"/>
  <c r="J8" i="35"/>
  <c r="J7" i="34"/>
  <c r="K8" i="35" l="1"/>
  <c r="K7" i="35" s="1"/>
  <c r="B28" i="27" s="1"/>
  <c r="G9" i="33"/>
  <c r="G8" i="33" s="1"/>
  <c r="B25" i="27" s="1"/>
  <c r="G9" i="13" l="1"/>
  <c r="H9" i="13" s="1"/>
  <c r="J5" i="23" l="1"/>
  <c r="J9" i="13" l="1"/>
  <c r="J12" i="13" l="1"/>
  <c r="J13" i="13" s="1"/>
  <c r="J14" i="13" s="1"/>
  <c r="J15" i="13" s="1"/>
  <c r="B24" i="27" s="1"/>
  <c r="B31" i="27" l="1"/>
  <c r="B32" i="27" s="1"/>
  <c r="B34" i="27" s="1"/>
  <c r="B35" i="27" s="1"/>
  <c r="B36" i="27" l="1"/>
</calcChain>
</file>

<file path=xl/sharedStrings.xml><?xml version="1.0" encoding="utf-8"?>
<sst xmlns="http://schemas.openxmlformats.org/spreadsheetml/2006/main" count="234" uniqueCount="154">
  <si>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</si>
  <si>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</si>
  <si>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</si>
  <si>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</si>
  <si>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</si>
  <si>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</si>
  <si>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</si>
  <si>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</si>
  <si>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</si>
  <si>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</si>
  <si>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</si>
  <si>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</si>
  <si>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</si>
  <si>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</si>
  <si>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</si>
  <si>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</si>
  <si>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</si>
  <si>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</si>
  <si>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</si>
  <si>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</si>
  <si>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</si>
  <si>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</si>
  <si>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</si>
  <si>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</si>
  <si>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</si>
  <si>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</si>
  <si>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</si>
  <si>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</si>
  <si>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</si>
  <si>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</si>
  <si>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</si>
  <si>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</si>
  <si>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</si>
  <si>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</si>
  <si>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</si>
  <si>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</si>
  <si>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</si>
  <si>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</si>
  <si>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</si>
  <si>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</si>
  <si>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</si>
  <si>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</si>
  <si>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</si>
  <si>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</si>
  <si>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</si>
  <si>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</si>
  <si>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</si>
  <si>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</si>
  <si>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</si>
  <si>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</si>
  <si>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</si>
  <si>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</si>
  <si>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</si>
  <si>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</si>
  <si>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</si>
  <si>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</si>
  <si>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</si>
  <si>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</si>
  <si>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</si>
  <si>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</si>
  <si>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</si>
  <si>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</si>
  <si>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</si>
  <si>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</si>
  <si>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</si>
  <si>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</si>
  <si>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</si>
  <si>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</si>
  <si>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</si>
  <si>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</si>
  <si>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>3. 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</si>
  <si>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</si>
  <si>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</si>
  <si>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</si>
  <si>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</si>
  <si>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</si>
  <si>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</si>
  <si>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</si>
  <si>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</si>
  <si>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</si>
  <si>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</si>
  <si>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</si>
  <si>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</si>
  <si>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</si>
  <si>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</si>
  <si>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</si>
  <si>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</si>
  <si>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</si>
  <si>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</si>
  <si>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</si>
  <si>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</si>
  <si>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</si>
  <si>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</si>
  <si>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</si>
  <si>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</si>
  <si>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</si>
  <si>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</si>
  <si>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</si>
  <si>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</si>
  <si>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Лезвие микротомное разовое низкий профиль S35</t>
  </si>
  <si>
    <t>Изопропанол, хч, 99,9%</t>
  </si>
  <si>
    <t>л</t>
  </si>
  <si>
    <t>Ксилол, хч</t>
  </si>
  <si>
    <t>Контейнер для биоматериала, винтовое горло, 60 мл.</t>
  </si>
  <si>
    <t>Парафин гранулированный для гистологии</t>
  </si>
  <si>
    <t>кг</t>
  </si>
  <si>
    <t>Среда для заключения микропрепаратов</t>
  </si>
  <si>
    <t>Эозин, краситель для гистологии, раствор</t>
  </si>
  <si>
    <t>Предметное стекло</t>
  </si>
  <si>
    <t>Формалин 10% забуференный для гистологии</t>
  </si>
  <si>
    <t>Гематоксилин Mayer, краситель для гистологии раствор</t>
  </si>
  <si>
    <t>Стекло покровное 24х50 мм</t>
  </si>
  <si>
    <t>шт</t>
  </si>
  <si>
    <t>Кассета гистологическая BioCassete</t>
  </si>
  <si>
    <t>Спирт этиловый медицинский 95 %</t>
  </si>
  <si>
    <t>миллилитр</t>
  </si>
  <si>
    <t>Прокладка гистологическая</t>
  </si>
  <si>
    <t>Укладка-контейнер для доставки проб биологического материала в пробирках и флаконах  на 25-50 проб (транспортировочный ящик) (1 на 50000 иссл)</t>
  </si>
  <si>
    <t>Перчатки нестерильные (1 на 270 исследований)</t>
  </si>
  <si>
    <t>пара</t>
  </si>
  <si>
    <t>Маска одноразовая (1 на 270 исследований)</t>
  </si>
  <si>
    <t>Микроскоп</t>
  </si>
  <si>
    <t>Станция для макроскопического изучения и вырезки</t>
  </si>
  <si>
    <t>Процессор тканевой процессорного типа</t>
  </si>
  <si>
    <t>Процессор тканевой карусельного типа</t>
  </si>
  <si>
    <t>Заливочный комплекс</t>
  </si>
  <si>
    <t>Микротом ротационный</t>
  </si>
  <si>
    <t>Автостейнер</t>
  </si>
  <si>
    <t>Термостат</t>
  </si>
  <si>
    <t>Холодильник для хранения реактивов</t>
  </si>
  <si>
    <t>A08.30.046.005</t>
  </si>
  <si>
    <t>Патолого-анатомическое исследование биопсийного (операционного) материала пятой категории сложности</t>
  </si>
  <si>
    <t>Материал, доставленный в патологоанатомическое отделение подвергается оценке специалистами, при необходимости проводится вырезка присланного материала врачом патологоанатомом и формирование лаборантом блоков с фрагментом(-ми) отобранного материала с осуществлением фиксации, проводки и заливки в парафиновую среду на специализированном оборудовании. Следующим этапом лаборант осуществляет формирование тканевых слайдов (срезов) и проводит окраску подготовленных слайдов гистологическими красителями на специализированном оборудовании.
Подготовленные тканевые слайды врач патологоанатом изучает под микроскопом и заносит заключение в медицинскую документацию
Услуга расчитана для формирования 5-ти гистологических блоков, изготовление слайдов с гистологической покраской и окончательным заключением врача патологоанатома</t>
  </si>
  <si>
    <t>Патолого-анатомическое бюро (отделение)</t>
  </si>
  <si>
    <t>0,21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</si>
  <si>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</si>
  <si>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</si>
  <si>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</si>
  <si>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</si>
  <si>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</si>
  <si>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</si>
  <si>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</si>
  <si>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</si>
  <si>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</si>
  <si>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</si>
  <si>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</si>
  <si>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</si>
  <si>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</si>
  <si>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</si>
  <si>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</si>
  <si>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</si>
  <si>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11,25</t>
  </si>
  <si>
    <t>1. Эксперт</t>
  </si>
  <si>
    <t>Норма рабочего времени в 2026 году за вычетом основного и дополнительного отпуска, рабочие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</si>
</sst>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₽_-;\-* #,##0.00\ _₽_-;_-* &quot;-&quot;??\ _₽_-;_-@_-"/>
    <numFmt numFmtId="166" formatCode="0.0%"/>
    <numFmt numFmtId="167" formatCode="#,##0.00&quot;   &quot;"/>
    <numFmt numFmtId="168" formatCode="#,##0.00_ ;\-#,##0.00\ "/>
    <numFmt numFmtId="169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164" fontId="2" fillId="0" borderId="1" xfId="7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167" fontId="2" fillId="0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right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1" xfId="0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6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13" fillId="6" borderId="1" xfId="0" applyFont="1" applyFill="1" applyBorder="1"/>
    <xf numFmtId="0" fontId="8" fillId="0" borderId="0" xfId="0" applyFont="1" applyAlignment="1">
      <alignment horizontal="right" vertical="center"/>
    </xf>
    <xf numFmtId="4" fontId="8" fillId="0" borderId="1" xfId="7" applyNumberFormat="1" applyFont="1" applyBorder="1"/>
    <xf numFmtId="4" fontId="13" fillId="6" borderId="1" xfId="0" applyNumberFormat="1" applyFont="1" applyFill="1" applyBorder="1"/>
    <xf numFmtId="4" fontId="13" fillId="3" borderId="1" xfId="0" applyNumberFormat="1" applyFont="1" applyFill="1" applyBorder="1"/>
    <xf numFmtId="0" fontId="8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165" fontId="19" fillId="7" borderId="14" xfId="0" applyNumberFormat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9" borderId="1" xfId="0" applyFont="1" applyFill="1" applyBorder="1"/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7" fontId="2" fillId="10" borderId="1" xfId="0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8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4" fillId="0" borderId="0" xfId="0" applyFont="1"/>
    <xf numFmtId="16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4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5" fillId="0" borderId="0" xfId="0" applyFont="1"/>
    <xf numFmtId="168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4" borderId="29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6"/>
  <sheetViews>
    <sheetView workbookViewId="0">
      <selection activeCell="B23" sqref="B23"/>
    </sheetView>
  </sheetViews>
  <sheetFormatPr defaultRowHeight="15" x14ac:dyDescent="0.25"/>
  <cols>
    <col min="1" max="1" width="56" style="53" customWidth="1"/>
    <col min="2" max="2" width="44" style="53" customWidth="1"/>
    <col min="3" max="3" width="50.140625" style="53" customWidth="1"/>
    <col min="4" max="8" width="9.140625" style="53"/>
    <col min="9" max="9" width="12" style="53" customWidth="1"/>
    <col min="10" max="16384" width="9.140625" style="53"/>
  </cols>
  <sheetData>
    <row r="1" spans="1:3" ht="19.5" thickBot="1" x14ac:dyDescent="0.3">
      <c r="A1" s="147" t="s">
        <v>69</v>
      </c>
      <c r="B1" s="147"/>
      <c r="C1" s="147"/>
    </row>
    <row r="2" spans="1:3" ht="15.75" thickBot="1" x14ac:dyDescent="0.3">
      <c r="A2" s="66" t="s">
        <v>13</v>
      </c>
      <c r="B2" s="67" t="s">
        <v>14</v>
      </c>
      <c r="C2" s="68" t="s">
        <v>11</v>
      </c>
    </row>
    <row r="3" spans="1:3" ht="15.75" thickBot="1" x14ac:dyDescent="0.3">
      <c r="A3" s="63" t="s">
        <v>62</v>
      </c>
      <c r="B3" s="64"/>
      <c r="C3" s="65"/>
    </row>
    <row r="4" spans="1:3" x14ac:dyDescent="0.25">
      <c r="A4" s="61" t="s">
        <v>30</v>
      </c>
      <c r="B4" s="88" t="s">
        <v>130</v>
      </c>
      <c r="C4" s="62"/>
    </row>
    <row r="5" spans="1:3" ht="42.75" x14ac:dyDescent="0.25">
      <c r="A5" s="55" t="s">
        <v>28</v>
      </c>
      <c r="B5" s="91" t="s">
        <v>131</v>
      </c>
      <c r="C5" s="56"/>
    </row>
    <row r="6" spans="1:3" ht="228" x14ac:dyDescent="0.25">
      <c r="A6" s="57" t="s">
        <v>29</v>
      </c>
      <c r="B6" s="106" t="s">
        <v>132</v>
      </c>
      <c r="C6" s="56"/>
    </row>
    <row r="7" spans="1:3" ht="30.75" thickBot="1" x14ac:dyDescent="0.3">
      <c r="A7" s="60" t="s">
        <v>31</v>
      </c>
      <c r="B7" s="78" t="s">
        <v>133</v>
      </c>
      <c r="C7" s="107"/>
    </row>
    <row r="8" spans="1:3" ht="29.25" thickBot="1" x14ac:dyDescent="0.3">
      <c r="A8" s="80" t="s">
        <v>63</v>
      </c>
      <c r="B8" s="64"/>
      <c r="C8" s="65"/>
    </row>
    <row r="9" spans="1:3" ht="45" x14ac:dyDescent="0.25">
      <c r="A9" s="79" t="s">
        <v>135</v>
      </c>
      <c r="B9" s="69" t="s">
        <v>136</v>
      </c>
      <c r="C9" s="70" t="s">
        <v>137</v>
      </c>
    </row>
    <row r="10" spans="1:3" ht="60" x14ac:dyDescent="0.25">
      <c r="A10" s="79" t="s">
        <v>138</v>
      </c>
      <c r="B10" s="69" t="s">
        <v>89</v>
      </c>
      <c r="C10" s="70" t="s">
        <v>139</v>
      </c>
    </row>
    <row r="11" spans="1:3" ht="45" x14ac:dyDescent="0.25">
      <c r="A11" s="143" t="s">
        <v>140</v>
      </c>
      <c r="B11" s="145">
        <v>45</v>
      </c>
      <c r="C11" s="70" t="s">
        <v>141</v>
      </c>
    </row>
    <row r="12" spans="1:3" ht="30" x14ac:dyDescent="0.25">
      <c r="A12" s="148"/>
      <c r="B12" s="150"/>
      <c r="C12" s="70" t="s">
        <v>142</v>
      </c>
    </row>
    <row r="13" spans="1:3" ht="60" x14ac:dyDescent="0.25">
      <c r="A13" s="149"/>
      <c r="B13" s="151"/>
      <c r="C13" s="70" t="s">
        <v>143</v>
      </c>
    </row>
    <row r="14" spans="1:3" ht="45" x14ac:dyDescent="0.25">
      <c r="A14" s="79" t="s">
        <v>144</v>
      </c>
      <c r="B14" s="69" t="s">
        <v>145</v>
      </c>
      <c r="C14" s="70" t="s">
        <v>146</v>
      </c>
    </row>
    <row r="15" spans="1:3" ht="45" x14ac:dyDescent="0.25">
      <c r="A15" s="79" t="s">
        <v>147</v>
      </c>
      <c r="B15" s="69" t="s">
        <v>90</v>
      </c>
      <c r="C15" s="70" t="s">
        <v>139</v>
      </c>
    </row>
    <row r="16" spans="1:3" ht="45" x14ac:dyDescent="0.25">
      <c r="A16" s="143" t="s">
        <v>148</v>
      </c>
      <c r="B16" s="145">
        <v>75</v>
      </c>
      <c r="C16" s="70" t="s">
        <v>141</v>
      </c>
    </row>
    <row r="17" spans="1:3" ht="30" x14ac:dyDescent="0.25">
      <c r="A17" s="148"/>
      <c r="B17" s="150"/>
      <c r="C17" s="70" t="s">
        <v>142</v>
      </c>
    </row>
    <row r="18" spans="1:3" ht="60" x14ac:dyDescent="0.25">
      <c r="A18" s="149"/>
      <c r="B18" s="151"/>
      <c r="C18" s="70" t="s">
        <v>143</v>
      </c>
    </row>
    <row r="19" spans="1:3" ht="30" x14ac:dyDescent="0.25">
      <c r="A19" s="79" t="s">
        <v>149</v>
      </c>
      <c r="B19" s="69" t="s">
        <v>91</v>
      </c>
      <c r="C19" s="70" t="s">
        <v>139</v>
      </c>
    </row>
    <row r="20" spans="1:3" ht="45" x14ac:dyDescent="0.25">
      <c r="A20" s="143" t="s">
        <v>150</v>
      </c>
      <c r="B20" s="145" t="s">
        <v>151</v>
      </c>
      <c r="C20" s="70" t="s">
        <v>141</v>
      </c>
    </row>
    <row r="21" spans="1:3" ht="15.75" thickBot="1" x14ac:dyDescent="0.3">
      <c r="A21" s="144"/>
      <c r="B21" s="146"/>
      <c r="C21" s="70" t="s">
        <v>152</v>
      </c>
    </row>
    <row r="22" spans="1:3" ht="15.75" thickBot="1" x14ac:dyDescent="0.3">
      <c r="A22" s="84" t="s">
        <v>70</v>
      </c>
      <c r="B22" s="85"/>
      <c r="C22" s="86"/>
    </row>
    <row r="23" spans="1:3" x14ac:dyDescent="0.25">
      <c r="A23" s="81" t="s">
        <v>64</v>
      </c>
      <c r="B23" s="82"/>
      <c r="C23" s="83"/>
    </row>
    <row r="24" spans="1:3" ht="45" x14ac:dyDescent="0.25">
      <c r="A24" s="58" t="s">
        <v>57</v>
      </c>
      <c r="B24" s="87">
        <f>'ФОТ основного персонала'!$J$15</f>
        <v>1631.3985936933386</v>
      </c>
      <c r="C24" s="59" t="s">
        <v>48</v>
      </c>
    </row>
    <row r="25" spans="1:3" ht="30" x14ac:dyDescent="0.25">
      <c r="A25" s="58" t="s">
        <v>52</v>
      </c>
      <c r="B25" s="54">
        <f>'расходные материалы'!G8</f>
        <v>947.59077886174714</v>
      </c>
      <c r="C25" s="59" t="s">
        <v>49</v>
      </c>
    </row>
    <row r="26" spans="1:3" ht="30" x14ac:dyDescent="0.25">
      <c r="A26" s="58" t="s">
        <v>26</v>
      </c>
      <c r="B26" s="54">
        <f>'лекарственные препараты'!J4</f>
        <v>0</v>
      </c>
      <c r="C26" s="59" t="s">
        <v>56</v>
      </c>
    </row>
    <row r="27" spans="1:3" ht="30" x14ac:dyDescent="0.25">
      <c r="A27" s="108" t="s">
        <v>85</v>
      </c>
      <c r="B27" s="54">
        <f>амортизация_КСГ!K6</f>
        <v>0.38971593335695015</v>
      </c>
      <c r="C27" s="59" t="s">
        <v>86</v>
      </c>
    </row>
    <row r="28" spans="1:3" ht="30" x14ac:dyDescent="0.25">
      <c r="A28" s="108" t="s">
        <v>77</v>
      </c>
      <c r="B28" s="54">
        <f>амортизация_ВМП!K7</f>
        <v>356.03648162627758</v>
      </c>
      <c r="C28" s="59" t="s">
        <v>78</v>
      </c>
    </row>
    <row r="29" spans="1:3" x14ac:dyDescent="0.25">
      <c r="A29" s="71" t="s">
        <v>65</v>
      </c>
      <c r="B29" s="72"/>
      <c r="C29" s="73"/>
    </row>
    <row r="30" spans="1:3" ht="75" x14ac:dyDescent="0.25">
      <c r="A30" s="58" t="s">
        <v>59</v>
      </c>
      <c r="B30" s="109">
        <v>0.25</v>
      </c>
      <c r="C30" s="74" t="s">
        <v>60</v>
      </c>
    </row>
    <row r="31" spans="1:3" ht="60" x14ac:dyDescent="0.25">
      <c r="A31" s="58" t="s">
        <v>66</v>
      </c>
      <c r="B31" s="75">
        <f>B24*B30</f>
        <v>407.84964842333466</v>
      </c>
      <c r="C31" s="74" t="s">
        <v>12</v>
      </c>
    </row>
    <row r="32" spans="1:3" x14ac:dyDescent="0.25">
      <c r="A32" s="97" t="s">
        <v>67</v>
      </c>
      <c r="B32" s="98">
        <f>B24+B31</f>
        <v>2039.2482421166733</v>
      </c>
      <c r="C32" s="99" t="s">
        <v>12</v>
      </c>
    </row>
    <row r="33" spans="1:3" x14ac:dyDescent="0.25">
      <c r="A33" s="76" t="s">
        <v>61</v>
      </c>
      <c r="B33" s="75" t="s">
        <v>134</v>
      </c>
      <c r="C33" s="77" t="s">
        <v>60</v>
      </c>
    </row>
    <row r="34" spans="1:3" ht="15.75" thickBot="1" x14ac:dyDescent="0.3">
      <c r="A34" s="76" t="s">
        <v>68</v>
      </c>
      <c r="B34" s="89">
        <f>B32*B33</f>
        <v>428.24213084450139</v>
      </c>
      <c r="C34" s="90" t="s">
        <v>12</v>
      </c>
    </row>
    <row r="35" spans="1:3" ht="15.75" thickBot="1" x14ac:dyDescent="0.3">
      <c r="A35" s="100" t="s">
        <v>87</v>
      </c>
      <c r="B35" s="101">
        <f>B24+B25+B26+B27+B31+B34</f>
        <v>3415.4708677562785</v>
      </c>
      <c r="C35" s="102"/>
    </row>
    <row r="36" spans="1:3" ht="15.75" thickBot="1" x14ac:dyDescent="0.3">
      <c r="A36" s="104" t="s">
        <v>79</v>
      </c>
      <c r="B36" s="105">
        <f>B24+B25+B26+B28+B31+B34</f>
        <v>3771.1176334491993</v>
      </c>
      <c r="C36" s="103"/>
    </row>
  </sheetData>
  <mergeCells count="7"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19"/>
  <sheetViews>
    <sheetView tabSelected="1" workbookViewId="0">
      <selection activeCell="E10" sqref="E10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52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2"/>
      <c r="L1" s="2"/>
      <c r="M1" s="3"/>
    </row>
    <row r="2" spans="1:13" ht="17.25" customHeight="1" x14ac:dyDescent="0.2">
      <c r="A2" s="39" t="s">
        <v>30</v>
      </c>
      <c r="B2" s="153" t="str">
        <f>Итог!B4</f>
        <v>A08.30.046.005</v>
      </c>
      <c r="C2" s="153"/>
      <c r="D2" s="47"/>
      <c r="E2" s="47"/>
    </row>
    <row r="3" spans="1:13" ht="17.25" customHeight="1" x14ac:dyDescent="0.2">
      <c r="A3" s="43" t="s">
        <v>28</v>
      </c>
      <c r="B3" s="154" t="str">
        <f>Итог!B5</f>
        <v>Патолого-анатомическое исследование биопсийного (операционного) материала пятой категории сложности</v>
      </c>
      <c r="C3" s="155"/>
      <c r="D3" s="155"/>
      <c r="E3" s="155"/>
      <c r="F3" s="155"/>
      <c r="G3" s="155"/>
      <c r="H3" s="155"/>
      <c r="I3" s="155"/>
      <c r="J3" s="156"/>
    </row>
    <row r="4" spans="1:13" ht="17.25" customHeight="1" x14ac:dyDescent="0.2">
      <c r="A4" s="43" t="s">
        <v>41</v>
      </c>
      <c r="B4" s="142">
        <v>1.1407</v>
      </c>
      <c r="C4" s="49"/>
      <c r="D4" s="49"/>
      <c r="E4" s="49"/>
      <c r="F4" s="49"/>
      <c r="G4" s="49"/>
      <c r="H4" s="49"/>
      <c r="I4" s="49"/>
      <c r="J4" s="49"/>
    </row>
    <row r="5" spans="1:13" ht="17.25" customHeight="1" x14ac:dyDescent="0.2">
      <c r="A5" s="43" t="s">
        <v>42</v>
      </c>
      <c r="B5" s="142">
        <v>1.2</v>
      </c>
      <c r="C5" s="49"/>
      <c r="D5" s="49"/>
      <c r="E5" s="49"/>
      <c r="F5" s="49"/>
      <c r="G5" s="49"/>
      <c r="H5" s="49"/>
      <c r="I5" s="49"/>
      <c r="J5" s="49"/>
    </row>
    <row r="6" spans="1:13" ht="18" customHeight="1" x14ac:dyDescent="0.2">
      <c r="A6" s="39" t="s">
        <v>43</v>
      </c>
      <c r="B6" s="142">
        <v>1.302</v>
      </c>
      <c r="J6" s="39" t="s">
        <v>24</v>
      </c>
    </row>
    <row r="7" spans="1:13" ht="18" customHeight="1" x14ac:dyDescent="0.2">
      <c r="C7" s="11"/>
    </row>
    <row r="8" spans="1:13" s="12" customFormat="1" ht="96" customHeight="1" x14ac:dyDescent="0.2">
      <c r="A8" s="17" t="s">
        <v>39</v>
      </c>
      <c r="B8" s="40" t="s">
        <v>35</v>
      </c>
      <c r="C8" s="40" t="s">
        <v>34</v>
      </c>
      <c r="D8" s="40" t="s">
        <v>37</v>
      </c>
      <c r="E8" s="40" t="s">
        <v>153</v>
      </c>
      <c r="F8" s="18" t="s">
        <v>15</v>
      </c>
      <c r="G8" s="18" t="s">
        <v>38</v>
      </c>
      <c r="H8" s="18" t="s">
        <v>36</v>
      </c>
      <c r="I8" s="18" t="s">
        <v>46</v>
      </c>
      <c r="J8" s="18" t="s">
        <v>27</v>
      </c>
      <c r="M8" s="13"/>
    </row>
    <row r="9" spans="1:13" x14ac:dyDescent="0.2">
      <c r="A9" s="9" t="s">
        <v>89</v>
      </c>
      <c r="B9" s="48">
        <v>1</v>
      </c>
      <c r="C9" s="6">
        <v>135751</v>
      </c>
      <c r="D9" s="14">
        <v>0</v>
      </c>
      <c r="E9" s="14">
        <f>247-20-D9</f>
        <v>227</v>
      </c>
      <c r="F9" s="116">
        <v>6</v>
      </c>
      <c r="G9" s="15">
        <f>E9*F9*60</f>
        <v>81720</v>
      </c>
      <c r="H9" s="16">
        <f>C9*12/G9</f>
        <v>19.934067547723934</v>
      </c>
      <c r="I9" s="117">
        <v>45</v>
      </c>
      <c r="J9" s="44">
        <f>B9*H9*I9</f>
        <v>897.03303964757708</v>
      </c>
    </row>
    <row r="10" spans="1:13" ht="38.25" x14ac:dyDescent="0.2">
      <c r="A10" s="9" t="s">
        <v>90</v>
      </c>
      <c r="B10" s="48">
        <v>1</v>
      </c>
      <c r="C10" s="6">
        <v>67875</v>
      </c>
      <c r="D10" s="14">
        <v>0</v>
      </c>
      <c r="E10" s="14">
        <f>247-20-D10</f>
        <v>227</v>
      </c>
      <c r="F10" s="116">
        <v>6</v>
      </c>
      <c r="G10" s="15">
        <f>E10*F10*60</f>
        <v>81720</v>
      </c>
      <c r="H10" s="16">
        <f>C10*12/G10</f>
        <v>9.9669603524229071</v>
      </c>
      <c r="I10" s="117">
        <v>75</v>
      </c>
      <c r="J10" s="44">
        <f>B10*H10*I10</f>
        <v>747.52202643171802</v>
      </c>
    </row>
    <row r="11" spans="1:13" x14ac:dyDescent="0.2">
      <c r="A11" s="9" t="s">
        <v>91</v>
      </c>
      <c r="B11" s="48">
        <v>1</v>
      </c>
      <c r="C11" s="6">
        <v>42732.7</v>
      </c>
      <c r="D11" s="14">
        <v>0</v>
      </c>
      <c r="E11" s="14">
        <f>247-20-D11</f>
        <v>227</v>
      </c>
      <c r="F11" s="116">
        <v>6</v>
      </c>
      <c r="G11" s="15">
        <f>E11*F11*60</f>
        <v>81720</v>
      </c>
      <c r="H11" s="16">
        <f>C11*12/G11</f>
        <v>6.2749926578560933</v>
      </c>
      <c r="I11" s="117">
        <v>11.25</v>
      </c>
      <c r="J11" s="44">
        <f>B11*H11*I11</f>
        <v>70.593667400881046</v>
      </c>
    </row>
    <row r="12" spans="1:13" s="12" customFormat="1" x14ac:dyDescent="0.2">
      <c r="A12" s="41" t="s">
        <v>16</v>
      </c>
      <c r="B12" s="42"/>
      <c r="C12" s="42"/>
      <c r="D12" s="42"/>
      <c r="E12" s="42"/>
      <c r="F12" s="42"/>
      <c r="G12" s="42"/>
      <c r="H12" s="42"/>
      <c r="I12" s="110"/>
      <c r="J12" s="45">
        <f>SUM(J9:J11)</f>
        <v>1715.1487334801761</v>
      </c>
      <c r="M12" s="13"/>
    </row>
    <row r="13" spans="1:13" s="12" customFormat="1" x14ac:dyDescent="0.2">
      <c r="A13" s="50" t="s">
        <v>44</v>
      </c>
      <c r="B13" s="42"/>
      <c r="C13" s="42"/>
      <c r="D13" s="42"/>
      <c r="E13" s="42"/>
      <c r="F13" s="42"/>
      <c r="G13" s="42"/>
      <c r="H13" s="42"/>
      <c r="I13" s="42"/>
      <c r="J13" s="45">
        <f>J12/B4</f>
        <v>1503.593173910911</v>
      </c>
      <c r="M13" s="13"/>
    </row>
    <row r="14" spans="1:13" s="12" customFormat="1" x14ac:dyDescent="0.2">
      <c r="A14" s="50" t="s">
        <v>45</v>
      </c>
      <c r="B14" s="42"/>
      <c r="C14" s="42"/>
      <c r="D14" s="42"/>
      <c r="E14" s="42"/>
      <c r="F14" s="42"/>
      <c r="G14" s="42"/>
      <c r="H14" s="42"/>
      <c r="I14" s="42"/>
      <c r="J14" s="45">
        <f>J13/B5</f>
        <v>1252.9943115924259</v>
      </c>
      <c r="M14" s="13"/>
    </row>
    <row r="15" spans="1:13" s="12" customFormat="1" ht="63.75" x14ac:dyDescent="0.2">
      <c r="A15" s="52" t="s">
        <v>47</v>
      </c>
      <c r="B15" s="20"/>
      <c r="C15" s="20"/>
      <c r="D15" s="20"/>
      <c r="E15" s="20"/>
      <c r="F15" s="20"/>
      <c r="G15" s="20"/>
      <c r="H15" s="20"/>
      <c r="I15" s="20"/>
      <c r="J15" s="46">
        <f>J14*B6</f>
        <v>1631.3985936933386</v>
      </c>
      <c r="M15" s="13"/>
    </row>
    <row r="16" spans="1:13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51"/>
    </row>
    <row r="17" spans="1:10" ht="48.75" customHeight="1" x14ac:dyDescent="0.2"/>
    <row r="18" spans="1:10" ht="15.75" customHeight="1" x14ac:dyDescent="0.2">
      <c r="A18" s="19"/>
      <c r="B18" s="8"/>
      <c r="C18" s="19"/>
      <c r="D18" s="19"/>
      <c r="E18" s="19"/>
      <c r="F18" s="19"/>
      <c r="G18" s="19"/>
      <c r="H18" s="19"/>
      <c r="I18" s="19"/>
      <c r="J18" s="19"/>
    </row>
    <row r="19" spans="1:10" ht="15.75" customHeight="1" x14ac:dyDescent="0.2">
      <c r="A19" s="19"/>
      <c r="B19" s="8"/>
      <c r="C19" s="19"/>
      <c r="D19" s="19"/>
      <c r="E19" s="19"/>
      <c r="F19" s="19"/>
      <c r="G19" s="19"/>
      <c r="H19" s="19"/>
      <c r="I19" s="19"/>
      <c r="J19" s="19"/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29"/>
  <sheetViews>
    <sheetView workbookViewId="0">
      <pane ySplit="7" topLeftCell="A8" activePane="bottomLeft" state="frozen"/>
      <selection pane="bottomLeft" activeCell="C5" sqref="C5:I5"/>
    </sheetView>
  </sheetViews>
  <sheetFormatPr defaultRowHeight="12.75" x14ac:dyDescent="0.2"/>
  <cols>
    <col min="1" max="1" width="9.140625" style="28"/>
    <col min="2" max="2" width="29.5703125" style="28" customWidth="1"/>
    <col min="3" max="3" width="37.42578125" style="28" customWidth="1"/>
    <col min="4" max="4" width="41.5703125" style="28" customWidth="1"/>
    <col min="5" max="5" width="21.7109375" style="28" customWidth="1"/>
    <col min="6" max="6" width="10.28515625" style="28" customWidth="1"/>
    <col min="7" max="7" width="12.42578125" style="29" customWidth="1"/>
    <col min="8" max="8" width="34.5703125" style="30" customWidth="1"/>
    <col min="9" max="9" width="16.140625" style="30" customWidth="1"/>
    <col min="10" max="10" width="16.42578125" style="28" customWidth="1"/>
    <col min="11" max="11" width="14.42578125" style="28" customWidth="1"/>
    <col min="12" max="12" width="21.85546875" style="28" customWidth="1"/>
    <col min="13" max="13" width="42" style="28" customWidth="1"/>
    <col min="14" max="14" width="9.140625" style="28"/>
    <col min="15" max="15" width="16" style="28" customWidth="1"/>
    <col min="16" max="16384" width="9.140625" style="28"/>
  </cols>
  <sheetData>
    <row r="1" spans="1:15" ht="15.75" x14ac:dyDescent="0.2">
      <c r="B1" s="157" t="s">
        <v>51</v>
      </c>
      <c r="C1" s="157"/>
      <c r="D1" s="157"/>
      <c r="E1" s="157"/>
      <c r="F1" s="157"/>
      <c r="G1" s="157"/>
      <c r="H1" s="157"/>
      <c r="I1" s="157"/>
      <c r="J1" s="157"/>
      <c r="K1" s="157"/>
      <c r="L1" s="132"/>
      <c r="M1" s="132"/>
      <c r="N1" s="132"/>
      <c r="O1" s="132"/>
    </row>
    <row r="2" spans="1:15" x14ac:dyDescent="0.2">
      <c r="B2" s="158" t="s">
        <v>71</v>
      </c>
      <c r="C2" s="158"/>
      <c r="D2" s="158"/>
      <c r="E2" s="158"/>
      <c r="F2" s="158"/>
      <c r="G2" s="158"/>
      <c r="H2" s="158"/>
      <c r="I2" s="158"/>
      <c r="J2" s="158"/>
      <c r="K2" s="158"/>
      <c r="L2" s="131"/>
      <c r="M2" s="131"/>
      <c r="N2" s="131"/>
      <c r="O2" s="131"/>
    </row>
    <row r="4" spans="1:15" ht="15" x14ac:dyDescent="0.25">
      <c r="B4" s="39" t="s">
        <v>30</v>
      </c>
      <c r="C4" s="133" t="str">
        <f>Итог!B4</f>
        <v>A08.30.046.005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43" t="s">
        <v>28</v>
      </c>
      <c r="C5" s="159" t="str">
        <f>Итог!B5</f>
        <v>Патолого-анатомическое исследование биопсийного (операционного) материала пятой категории сложности</v>
      </c>
      <c r="D5" s="159"/>
      <c r="E5" s="159"/>
      <c r="F5" s="159"/>
      <c r="G5" s="159"/>
      <c r="H5" s="159"/>
      <c r="I5" s="159"/>
      <c r="J5"/>
      <c r="K5"/>
      <c r="L5"/>
      <c r="M5"/>
      <c r="N5"/>
      <c r="O5"/>
    </row>
    <row r="6" spans="1:15" x14ac:dyDescent="0.2">
      <c r="D6" s="37"/>
      <c r="E6" s="37"/>
      <c r="F6" s="37"/>
      <c r="G6" s="37"/>
      <c r="H6" s="37"/>
      <c r="I6" s="38" t="s">
        <v>72</v>
      </c>
      <c r="K6" s="38"/>
    </row>
    <row r="7" spans="1:15" ht="51" x14ac:dyDescent="0.2">
      <c r="A7" s="31" t="s">
        <v>81</v>
      </c>
      <c r="B7" s="31" t="s">
        <v>33</v>
      </c>
      <c r="C7" s="31" t="s">
        <v>7</v>
      </c>
      <c r="D7" s="31" t="s">
        <v>10</v>
      </c>
      <c r="E7" s="31" t="s">
        <v>50</v>
      </c>
      <c r="F7" s="31" t="s">
        <v>73</v>
      </c>
      <c r="G7" s="130" t="s">
        <v>0</v>
      </c>
      <c r="H7" s="31" t="s">
        <v>74</v>
      </c>
      <c r="I7" s="31" t="s">
        <v>11</v>
      </c>
      <c r="J7" s="11"/>
      <c r="K7" s="11"/>
      <c r="L7" s="11"/>
      <c r="M7" s="11"/>
    </row>
    <row r="8" spans="1:15" x14ac:dyDescent="0.2">
      <c r="A8" s="96" t="s">
        <v>23</v>
      </c>
      <c r="B8" s="95"/>
      <c r="C8" s="95"/>
      <c r="D8" s="129"/>
      <c r="E8" s="95"/>
      <c r="F8" s="128"/>
      <c r="G8" s="128">
        <f>SUM(G9:G20000)</f>
        <v>947.59077886174714</v>
      </c>
      <c r="H8" s="95"/>
      <c r="I8" s="95"/>
      <c r="J8" s="11"/>
      <c r="K8" s="11"/>
      <c r="L8" s="11"/>
      <c r="M8" s="11"/>
    </row>
    <row r="9" spans="1:15" s="94" customFormat="1" ht="38.25" x14ac:dyDescent="0.2">
      <c r="A9" s="26">
        <v>1</v>
      </c>
      <c r="B9" s="126" t="s">
        <v>92</v>
      </c>
      <c r="C9" s="125" t="s">
        <v>93</v>
      </c>
      <c r="D9" s="134">
        <v>1</v>
      </c>
      <c r="E9" s="124">
        <v>1.9999999494757503E-5</v>
      </c>
      <c r="F9" s="25">
        <v>2148.1032</v>
      </c>
      <c r="G9" s="119">
        <f t="shared" ref="G9:G29" si="0">IFERROR(F9*E9*D9,0)</f>
        <v>4.2962062914686974E-2</v>
      </c>
      <c r="H9" s="92"/>
      <c r="I9" s="92" t="s">
        <v>94</v>
      </c>
      <c r="J9" s="93"/>
      <c r="K9" s="127"/>
      <c r="L9" s="93"/>
      <c r="M9" s="93"/>
    </row>
    <row r="10" spans="1:15" ht="25.5" x14ac:dyDescent="0.2">
      <c r="A10" s="26">
        <v>2</v>
      </c>
      <c r="B10" s="126" t="s">
        <v>95</v>
      </c>
      <c r="C10" s="125" t="s">
        <v>93</v>
      </c>
      <c r="D10" s="134">
        <v>1</v>
      </c>
      <c r="E10" s="124">
        <v>1.9999999494757503E-5</v>
      </c>
      <c r="F10" s="25">
        <v>2181.6905000000002</v>
      </c>
      <c r="G10" s="119">
        <f t="shared" si="0"/>
        <v>4.3633808897717251E-2</v>
      </c>
      <c r="H10" s="92"/>
      <c r="I10" s="92" t="s">
        <v>94</v>
      </c>
      <c r="K10" s="123"/>
    </row>
    <row r="11" spans="1:15" ht="25.5" x14ac:dyDescent="0.2">
      <c r="A11" s="26">
        <v>3</v>
      </c>
      <c r="B11" s="126" t="s">
        <v>96</v>
      </c>
      <c r="C11" s="125" t="s">
        <v>93</v>
      </c>
      <c r="D11" s="134">
        <v>1</v>
      </c>
      <c r="E11" s="124">
        <v>3.2999999821186066E-3</v>
      </c>
      <c r="F11" s="25">
        <v>4.8776000000000002</v>
      </c>
      <c r="G11" s="119">
        <f t="shared" si="0"/>
        <v>1.6096079912781718E-2</v>
      </c>
      <c r="H11" s="92"/>
      <c r="I11" s="92" t="s">
        <v>94</v>
      </c>
    </row>
    <row r="12" spans="1:15" x14ac:dyDescent="0.2">
      <c r="A12" s="26">
        <v>4</v>
      </c>
      <c r="B12" s="126" t="s">
        <v>97</v>
      </c>
      <c r="C12" s="125" t="s">
        <v>98</v>
      </c>
      <c r="D12" s="134">
        <v>1</v>
      </c>
      <c r="E12" s="124">
        <v>6.0000000521540642E-3</v>
      </c>
      <c r="F12" s="25">
        <v>477.31349999999998</v>
      </c>
      <c r="G12" s="119">
        <f t="shared" si="0"/>
        <v>2.8638810248938387</v>
      </c>
      <c r="H12" s="92"/>
      <c r="I12" s="92" t="s">
        <v>94</v>
      </c>
    </row>
    <row r="13" spans="1:15" ht="25.5" x14ac:dyDescent="0.2">
      <c r="A13" s="26">
        <v>5</v>
      </c>
      <c r="B13" s="126" t="s">
        <v>99</v>
      </c>
      <c r="C13" s="125" t="s">
        <v>93</v>
      </c>
      <c r="D13" s="134">
        <v>1</v>
      </c>
      <c r="E13" s="124">
        <v>1</v>
      </c>
      <c r="F13" s="25">
        <v>273.96940000000001</v>
      </c>
      <c r="G13" s="119">
        <f t="shared" si="0"/>
        <v>273.96940000000001</v>
      </c>
      <c r="H13" s="92"/>
      <c r="I13" s="92" t="s">
        <v>94</v>
      </c>
    </row>
    <row r="14" spans="1:15" x14ac:dyDescent="0.2">
      <c r="A14" s="26">
        <v>6</v>
      </c>
      <c r="B14" s="126" t="s">
        <v>100</v>
      </c>
      <c r="C14" s="125" t="s">
        <v>101</v>
      </c>
      <c r="D14" s="134">
        <v>1</v>
      </c>
      <c r="E14" s="124">
        <v>0.28999999165534973</v>
      </c>
      <c r="F14" s="25">
        <v>226.64099999999999</v>
      </c>
      <c r="G14" s="119">
        <f t="shared" si="0"/>
        <v>65.725888108760117</v>
      </c>
      <c r="H14" s="92"/>
      <c r="I14" s="92" t="s">
        <v>94</v>
      </c>
    </row>
    <row r="15" spans="1:15" x14ac:dyDescent="0.2">
      <c r="A15" s="26">
        <v>7</v>
      </c>
      <c r="B15" s="126" t="s">
        <v>102</v>
      </c>
      <c r="C15" s="125" t="s">
        <v>101</v>
      </c>
      <c r="D15" s="134">
        <v>1</v>
      </c>
      <c r="E15" s="124">
        <v>0.51999998092651367</v>
      </c>
      <c r="F15" s="25">
        <v>215.82210000000001</v>
      </c>
      <c r="G15" s="119">
        <f t="shared" si="0"/>
        <v>112.22748788352013</v>
      </c>
      <c r="H15" s="92"/>
      <c r="I15" s="92" t="s">
        <v>94</v>
      </c>
    </row>
    <row r="16" spans="1:15" ht="25.5" x14ac:dyDescent="0.2">
      <c r="A16" s="26">
        <v>8</v>
      </c>
      <c r="B16" s="126" t="s">
        <v>103</v>
      </c>
      <c r="C16" s="125" t="s">
        <v>93</v>
      </c>
      <c r="D16" s="134">
        <v>1</v>
      </c>
      <c r="E16" s="124">
        <v>5.2399997711181641</v>
      </c>
      <c r="F16" s="25">
        <v>8.6038999999999994</v>
      </c>
      <c r="G16" s="119">
        <f t="shared" si="0"/>
        <v>45.084434030723571</v>
      </c>
      <c r="H16" s="92"/>
      <c r="I16" s="92" t="s">
        <v>94</v>
      </c>
    </row>
    <row r="17" spans="1:9" ht="25.5" x14ac:dyDescent="0.2">
      <c r="A17" s="26">
        <v>9</v>
      </c>
      <c r="B17" s="126" t="s">
        <v>104</v>
      </c>
      <c r="C17" s="125" t="s">
        <v>105</v>
      </c>
      <c r="D17" s="134">
        <v>1</v>
      </c>
      <c r="E17" s="124">
        <v>0.15999999642372131</v>
      </c>
      <c r="F17" s="25">
        <v>271.65589999999997</v>
      </c>
      <c r="G17" s="119">
        <f t="shared" si="0"/>
        <v>43.464943028482793</v>
      </c>
      <c r="H17" s="92"/>
      <c r="I17" s="92" t="s">
        <v>94</v>
      </c>
    </row>
    <row r="18" spans="1:9" ht="25.5" x14ac:dyDescent="0.2">
      <c r="A18" s="26">
        <v>10</v>
      </c>
      <c r="B18" s="126" t="s">
        <v>106</v>
      </c>
      <c r="C18" s="125" t="s">
        <v>101</v>
      </c>
      <c r="D18" s="134">
        <v>1</v>
      </c>
      <c r="E18" s="124">
        <v>9.9999997764825821E-3</v>
      </c>
      <c r="F18" s="25">
        <v>3655.5810000000001</v>
      </c>
      <c r="G18" s="119">
        <f t="shared" si="0"/>
        <v>36.555809182913976</v>
      </c>
      <c r="H18" s="92"/>
      <c r="I18" s="92" t="s">
        <v>94</v>
      </c>
    </row>
    <row r="19" spans="1:9" ht="25.5" x14ac:dyDescent="0.2">
      <c r="A19" s="26">
        <v>11</v>
      </c>
      <c r="B19" s="126" t="s">
        <v>107</v>
      </c>
      <c r="C19" s="125" t="s">
        <v>101</v>
      </c>
      <c r="D19" s="134">
        <v>1</v>
      </c>
      <c r="E19" s="124">
        <v>2.9999999329447746E-2</v>
      </c>
      <c r="F19" s="25">
        <v>1486.7438</v>
      </c>
      <c r="G19" s="119">
        <f t="shared" si="0"/>
        <v>44.602313003060594</v>
      </c>
      <c r="H19" s="92"/>
      <c r="I19" s="92" t="s">
        <v>94</v>
      </c>
    </row>
    <row r="20" spans="1:9" x14ac:dyDescent="0.2">
      <c r="A20" s="26">
        <v>12</v>
      </c>
      <c r="B20" s="126" t="s">
        <v>108</v>
      </c>
      <c r="C20" s="125" t="s">
        <v>93</v>
      </c>
      <c r="D20" s="134">
        <v>1</v>
      </c>
      <c r="E20" s="124">
        <v>5.2399997711181641</v>
      </c>
      <c r="F20" s="25">
        <v>6.5252999999999997</v>
      </c>
      <c r="G20" s="119">
        <f t="shared" si="0"/>
        <v>34.192570506477352</v>
      </c>
      <c r="H20" s="92"/>
      <c r="I20" s="92" t="s">
        <v>94</v>
      </c>
    </row>
    <row r="21" spans="1:9" ht="25.5" x14ac:dyDescent="0.2">
      <c r="A21" s="26">
        <v>13</v>
      </c>
      <c r="B21" s="126" t="s">
        <v>109</v>
      </c>
      <c r="C21" s="125" t="s">
        <v>101</v>
      </c>
      <c r="D21" s="134">
        <v>1</v>
      </c>
      <c r="E21" s="124">
        <v>0.25999999046325684</v>
      </c>
      <c r="F21" s="25">
        <v>496.79969999999997</v>
      </c>
      <c r="G21" s="119">
        <f t="shared" si="0"/>
        <v>129.16791726214885</v>
      </c>
      <c r="H21" s="92"/>
      <c r="I21" s="92" t="s">
        <v>94</v>
      </c>
    </row>
    <row r="22" spans="1:9" ht="25.5" x14ac:dyDescent="0.2">
      <c r="A22" s="26">
        <v>14</v>
      </c>
      <c r="B22" s="126" t="s">
        <v>110</v>
      </c>
      <c r="C22" s="125" t="s">
        <v>101</v>
      </c>
      <c r="D22" s="134">
        <v>1</v>
      </c>
      <c r="E22" s="124">
        <v>2.9999999329447746E-2</v>
      </c>
      <c r="F22" s="25">
        <v>4644.1441000000004</v>
      </c>
      <c r="G22" s="119">
        <f t="shared" si="0"/>
        <v>139.32431988585873</v>
      </c>
      <c r="H22" s="92"/>
      <c r="I22" s="92" t="s">
        <v>94</v>
      </c>
    </row>
    <row r="23" spans="1:9" x14ac:dyDescent="0.2">
      <c r="A23" s="26">
        <v>15</v>
      </c>
      <c r="B23" s="126" t="s">
        <v>111</v>
      </c>
      <c r="C23" s="125" t="s">
        <v>112</v>
      </c>
      <c r="D23" s="134">
        <v>1</v>
      </c>
      <c r="E23" s="124">
        <v>5.2399997711181641</v>
      </c>
      <c r="F23" s="25">
        <v>1.4648000000000001</v>
      </c>
      <c r="G23" s="119">
        <f t="shared" si="0"/>
        <v>7.6755516647338871</v>
      </c>
      <c r="H23" s="92"/>
      <c r="I23" s="92" t="s">
        <v>94</v>
      </c>
    </row>
    <row r="24" spans="1:9" ht="25.5" x14ac:dyDescent="0.2">
      <c r="A24" s="26">
        <v>16</v>
      </c>
      <c r="B24" s="126" t="s">
        <v>113</v>
      </c>
      <c r="C24" s="125" t="s">
        <v>93</v>
      </c>
      <c r="D24" s="134">
        <v>1</v>
      </c>
      <c r="E24" s="124">
        <v>5.2399997711181641</v>
      </c>
      <c r="F24" s="25">
        <v>2.53E-2</v>
      </c>
      <c r="G24" s="119">
        <f t="shared" si="0"/>
        <v>0.13257199420928956</v>
      </c>
      <c r="H24" s="92"/>
      <c r="I24" s="92" t="s">
        <v>94</v>
      </c>
    </row>
    <row r="25" spans="1:9" ht="25.5" x14ac:dyDescent="0.2">
      <c r="A25" s="26">
        <v>17</v>
      </c>
      <c r="B25" s="126" t="s">
        <v>114</v>
      </c>
      <c r="C25" s="125" t="s">
        <v>115</v>
      </c>
      <c r="D25" s="134">
        <v>1</v>
      </c>
      <c r="E25" s="124">
        <v>0.10000000149011612</v>
      </c>
      <c r="F25" s="25">
        <v>1.3738999999999999</v>
      </c>
      <c r="G25" s="119">
        <f t="shared" si="0"/>
        <v>0.13739000204727053</v>
      </c>
      <c r="H25" s="92"/>
      <c r="I25" s="92" t="s">
        <v>94</v>
      </c>
    </row>
    <row r="26" spans="1:9" x14ac:dyDescent="0.2">
      <c r="A26" s="26">
        <v>18</v>
      </c>
      <c r="B26" s="126" t="s">
        <v>116</v>
      </c>
      <c r="C26" s="125" t="s">
        <v>93</v>
      </c>
      <c r="D26" s="134">
        <v>1</v>
      </c>
      <c r="E26" s="124">
        <v>10.479999542236328</v>
      </c>
      <c r="F26" s="25">
        <v>0.82889999999999997</v>
      </c>
      <c r="G26" s="119">
        <f t="shared" si="0"/>
        <v>8.6868716205596925</v>
      </c>
      <c r="H26" s="92"/>
      <c r="I26" s="92" t="s">
        <v>94</v>
      </c>
    </row>
    <row r="27" spans="1:9" ht="63.75" x14ac:dyDescent="0.2">
      <c r="A27" s="26">
        <v>19</v>
      </c>
      <c r="B27" s="126" t="s">
        <v>117</v>
      </c>
      <c r="C27" s="125" t="s">
        <v>93</v>
      </c>
      <c r="D27" s="134">
        <v>1</v>
      </c>
      <c r="E27" s="124">
        <v>1.0000000474974513E-3</v>
      </c>
      <c r="F27" s="25">
        <v>3613.0893999999998</v>
      </c>
      <c r="G27" s="119">
        <f t="shared" si="0"/>
        <v>3.6130895716125377</v>
      </c>
      <c r="H27" s="92"/>
      <c r="I27" s="92" t="s">
        <v>94</v>
      </c>
    </row>
    <row r="28" spans="1:9" ht="25.5" x14ac:dyDescent="0.2">
      <c r="A28" s="26">
        <v>20</v>
      </c>
      <c r="B28" s="126" t="s">
        <v>118</v>
      </c>
      <c r="C28" s="125" t="s">
        <v>119</v>
      </c>
      <c r="D28" s="134">
        <v>1</v>
      </c>
      <c r="E28" s="124">
        <v>3.7000000011175871E-3</v>
      </c>
      <c r="F28" s="25">
        <v>15.9763</v>
      </c>
      <c r="G28" s="119">
        <f t="shared" si="0"/>
        <v>5.9112310017854906E-2</v>
      </c>
      <c r="H28" s="92"/>
      <c r="I28" s="92" t="s">
        <v>94</v>
      </c>
    </row>
    <row r="29" spans="1:9" ht="25.5" x14ac:dyDescent="0.2">
      <c r="A29" s="26">
        <v>21</v>
      </c>
      <c r="B29" s="126" t="s">
        <v>120</v>
      </c>
      <c r="C29" s="125" t="s">
        <v>93</v>
      </c>
      <c r="D29" s="134">
        <v>1</v>
      </c>
      <c r="E29" s="124">
        <v>3.7000000011175871E-3</v>
      </c>
      <c r="F29" s="25">
        <v>1.2259</v>
      </c>
      <c r="G29" s="119">
        <f t="shared" si="0"/>
        <v>4.5358300013700502E-3</v>
      </c>
      <c r="H29" s="92"/>
      <c r="I29" s="92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5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1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52" t="s">
        <v>82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27"/>
    </row>
    <row r="2" spans="1:13" ht="15.75" x14ac:dyDescent="0.2">
      <c r="A2" s="122"/>
      <c r="B2" s="39" t="s">
        <v>30</v>
      </c>
      <c r="C2" s="159" t="str">
        <f>Итог!B4</f>
        <v>A08.30.046.005</v>
      </c>
      <c r="D2" s="160"/>
      <c r="E2" s="47"/>
      <c r="F2" s="47"/>
      <c r="H2" s="1"/>
    </row>
    <row r="3" spans="1:13" ht="15.75" x14ac:dyDescent="0.2">
      <c r="A3" s="122"/>
      <c r="B3" s="43" t="s">
        <v>28</v>
      </c>
      <c r="C3" s="161" t="str">
        <f>Итог!B5</f>
        <v>Патолого-анатомическое исследование биопсийного (операционного) материала пятой категории сложности</v>
      </c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5.75" x14ac:dyDescent="0.2">
      <c r="A4" s="122"/>
      <c r="B4" s="43"/>
      <c r="C4" s="135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8.25" thickBot="1" x14ac:dyDescent="0.25">
      <c r="A5" s="31" t="s">
        <v>1</v>
      </c>
      <c r="B5" s="31" t="s">
        <v>2</v>
      </c>
      <c r="C5" s="31" t="s">
        <v>88</v>
      </c>
      <c r="D5" s="31" t="s">
        <v>76</v>
      </c>
      <c r="E5" s="31" t="s">
        <v>75</v>
      </c>
      <c r="F5" s="31" t="s">
        <v>3</v>
      </c>
      <c r="G5" s="31" t="s">
        <v>19</v>
      </c>
      <c r="H5" s="31" t="s">
        <v>20</v>
      </c>
      <c r="I5" s="31" t="s">
        <v>83</v>
      </c>
      <c r="J5" s="31" t="s">
        <v>58</v>
      </c>
      <c r="K5" s="111" t="s">
        <v>21</v>
      </c>
      <c r="L5" s="113" t="s">
        <v>11</v>
      </c>
    </row>
    <row r="6" spans="1:13" ht="13.5" customHeight="1" thickBot="1" x14ac:dyDescent="0.25">
      <c r="A6" s="164" t="s">
        <v>22</v>
      </c>
      <c r="B6" s="165"/>
      <c r="C6" s="165"/>
      <c r="D6" s="165"/>
      <c r="E6" s="165"/>
      <c r="F6" s="165"/>
      <c r="G6" s="165"/>
      <c r="H6" s="165"/>
      <c r="I6" s="165"/>
      <c r="J6" s="166"/>
      <c r="K6" s="112">
        <f>SUM(K7:K9953)</f>
        <v>0.38971593335695015</v>
      </c>
      <c r="L6" s="114"/>
    </row>
    <row r="7" spans="1:13" ht="15" x14ac:dyDescent="0.25">
      <c r="A7" s="33">
        <v>1</v>
      </c>
      <c r="B7" s="137" t="s">
        <v>121</v>
      </c>
      <c r="C7" s="138">
        <v>1</v>
      </c>
      <c r="D7" s="138">
        <v>1</v>
      </c>
      <c r="E7" s="34">
        <v>1301626.4183</v>
      </c>
      <c r="F7" s="35">
        <v>10</v>
      </c>
      <c r="G7" s="35">
        <v>247</v>
      </c>
      <c r="H7" s="35">
        <v>240</v>
      </c>
      <c r="I7" s="35">
        <v>25</v>
      </c>
      <c r="J7" s="36">
        <f t="shared" ref="J7:J15" si="0">IFERROR(H7/I7,0)</f>
        <v>9.6</v>
      </c>
      <c r="K7" s="36" t="str">
        <f t="shared" ref="K7:K15" si="1">IF(AND(E7&gt;100000,E7&lt;1000000),D7*C7*E7/F7/G7/J7,"")</f>
        <v/>
      </c>
      <c r="L7" s="115"/>
    </row>
    <row r="8" spans="1:13" ht="15" x14ac:dyDescent="0.25">
      <c r="A8" s="33">
        <v>2</v>
      </c>
      <c r="B8" s="137" t="s">
        <v>122</v>
      </c>
      <c r="C8" s="138">
        <v>1</v>
      </c>
      <c r="D8" s="138">
        <v>1</v>
      </c>
      <c r="E8" s="34">
        <v>3242688.801</v>
      </c>
      <c r="F8" s="35">
        <v>10</v>
      </c>
      <c r="G8" s="35">
        <v>247</v>
      </c>
      <c r="H8" s="35">
        <v>360</v>
      </c>
      <c r="I8" s="35">
        <v>20</v>
      </c>
      <c r="J8" s="36">
        <f t="shared" si="0"/>
        <v>18</v>
      </c>
      <c r="K8" s="36" t="str">
        <f t="shared" si="1"/>
        <v/>
      </c>
      <c r="L8" s="115"/>
    </row>
    <row r="9" spans="1:13" ht="15" x14ac:dyDescent="0.25">
      <c r="A9" s="33">
        <v>3</v>
      </c>
      <c r="B9" s="137" t="s">
        <v>123</v>
      </c>
      <c r="C9" s="138">
        <v>1</v>
      </c>
      <c r="D9" s="138">
        <v>0.51</v>
      </c>
      <c r="E9" s="34">
        <v>5821644.7019999996</v>
      </c>
      <c r="F9" s="35">
        <v>10</v>
      </c>
      <c r="G9" s="35">
        <v>247</v>
      </c>
      <c r="H9" s="35">
        <v>900</v>
      </c>
      <c r="I9" s="35">
        <v>15</v>
      </c>
      <c r="J9" s="36">
        <f t="shared" si="0"/>
        <v>60</v>
      </c>
      <c r="K9" s="36" t="str">
        <f t="shared" si="1"/>
        <v/>
      </c>
      <c r="L9" s="115"/>
    </row>
    <row r="10" spans="1:13" ht="15" x14ac:dyDescent="0.25">
      <c r="A10" s="33">
        <v>4</v>
      </c>
      <c r="B10" s="137" t="s">
        <v>124</v>
      </c>
      <c r="C10" s="138">
        <v>1</v>
      </c>
      <c r="D10" s="138">
        <v>0.49</v>
      </c>
      <c r="E10" s="34">
        <v>7504705.9965000004</v>
      </c>
      <c r="F10" s="35">
        <v>10</v>
      </c>
      <c r="G10" s="35">
        <v>247</v>
      </c>
      <c r="H10" s="35">
        <v>900</v>
      </c>
      <c r="I10" s="35">
        <v>37.5</v>
      </c>
      <c r="J10" s="36">
        <f t="shared" si="0"/>
        <v>24</v>
      </c>
      <c r="K10" s="36" t="str">
        <f t="shared" si="1"/>
        <v/>
      </c>
      <c r="L10" s="115"/>
    </row>
    <row r="11" spans="1:13" ht="15" x14ac:dyDescent="0.25">
      <c r="A11" s="33">
        <v>5</v>
      </c>
      <c r="B11" s="137" t="s">
        <v>125</v>
      </c>
      <c r="C11" s="138">
        <v>1</v>
      </c>
      <c r="D11" s="138">
        <v>1</v>
      </c>
      <c r="E11" s="34">
        <v>1930328.8459999999</v>
      </c>
      <c r="F11" s="35">
        <v>10</v>
      </c>
      <c r="G11" s="35">
        <v>247</v>
      </c>
      <c r="H11" s="35">
        <v>360</v>
      </c>
      <c r="I11" s="35">
        <v>4.5</v>
      </c>
      <c r="J11" s="36">
        <f t="shared" si="0"/>
        <v>80</v>
      </c>
      <c r="K11" s="36" t="str">
        <f t="shared" si="1"/>
        <v/>
      </c>
      <c r="L11" s="115"/>
    </row>
    <row r="12" spans="1:13" ht="15" x14ac:dyDescent="0.25">
      <c r="A12" s="33">
        <v>6</v>
      </c>
      <c r="B12" s="137" t="s">
        <v>126</v>
      </c>
      <c r="C12" s="138">
        <v>1</v>
      </c>
      <c r="D12" s="138">
        <v>1</v>
      </c>
      <c r="E12" s="34">
        <v>2722194.7834000001</v>
      </c>
      <c r="F12" s="35">
        <v>10</v>
      </c>
      <c r="G12" s="35">
        <v>247</v>
      </c>
      <c r="H12" s="35">
        <v>360</v>
      </c>
      <c r="I12" s="35">
        <v>4.5</v>
      </c>
      <c r="J12" s="36">
        <f t="shared" si="0"/>
        <v>80</v>
      </c>
      <c r="K12" s="36" t="str">
        <f t="shared" si="1"/>
        <v/>
      </c>
      <c r="L12" s="115"/>
    </row>
    <row r="13" spans="1:13" ht="15" x14ac:dyDescent="0.25">
      <c r="A13" s="33">
        <v>7</v>
      </c>
      <c r="B13" s="137" t="s">
        <v>127</v>
      </c>
      <c r="C13" s="138">
        <v>1</v>
      </c>
      <c r="D13" s="138">
        <v>1</v>
      </c>
      <c r="E13" s="34">
        <v>4939370.8706</v>
      </c>
      <c r="F13" s="35">
        <v>10</v>
      </c>
      <c r="G13" s="35">
        <v>247</v>
      </c>
      <c r="H13" s="35">
        <v>360</v>
      </c>
      <c r="I13" s="35">
        <v>22</v>
      </c>
      <c r="J13" s="36">
        <f t="shared" si="0"/>
        <v>16.363636363636363</v>
      </c>
      <c r="K13" s="36" t="str">
        <f t="shared" si="1"/>
        <v/>
      </c>
      <c r="L13" s="115"/>
    </row>
    <row r="14" spans="1:13" ht="15" x14ac:dyDescent="0.25">
      <c r="A14" s="33">
        <v>8</v>
      </c>
      <c r="B14" s="137" t="s">
        <v>128</v>
      </c>
      <c r="C14" s="138">
        <v>1</v>
      </c>
      <c r="D14" s="138">
        <v>1.67E-2</v>
      </c>
      <c r="E14" s="34">
        <v>691687.44099999999</v>
      </c>
      <c r="F14" s="35">
        <v>10</v>
      </c>
      <c r="G14" s="35">
        <v>247</v>
      </c>
      <c r="H14" s="35">
        <v>1440</v>
      </c>
      <c r="I14" s="35">
        <v>120</v>
      </c>
      <c r="J14" s="36">
        <f t="shared" si="0"/>
        <v>12</v>
      </c>
      <c r="K14" s="36">
        <f t="shared" si="1"/>
        <v>0.38971593335695015</v>
      </c>
      <c r="L14" s="115"/>
    </row>
    <row r="15" spans="1:13" ht="15" x14ac:dyDescent="0.25">
      <c r="A15" s="33">
        <v>9</v>
      </c>
      <c r="B15" s="137" t="s">
        <v>129</v>
      </c>
      <c r="C15" s="138">
        <v>1</v>
      </c>
      <c r="D15" s="138">
        <v>1.67E-2</v>
      </c>
      <c r="E15" s="34">
        <v>75268.117700000003</v>
      </c>
      <c r="F15" s="35">
        <v>10</v>
      </c>
      <c r="G15" s="35">
        <v>247</v>
      </c>
      <c r="H15" s="35">
        <v>1440</v>
      </c>
      <c r="I15" s="35">
        <v>120</v>
      </c>
      <c r="J15" s="36">
        <f t="shared" si="0"/>
        <v>12</v>
      </c>
      <c r="K15" s="36" t="str">
        <f t="shared" si="1"/>
        <v/>
      </c>
      <c r="L15" s="115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6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1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39"/>
    </row>
    <row r="2" spans="1:13" ht="15.75" x14ac:dyDescent="0.2">
      <c r="A2" s="152" t="s">
        <v>84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27"/>
    </row>
    <row r="3" spans="1:13" ht="15.75" x14ac:dyDescent="0.2">
      <c r="A3" s="122"/>
      <c r="B3" s="39" t="s">
        <v>30</v>
      </c>
      <c r="C3" s="159" t="str">
        <f>Итог!B4</f>
        <v>A08.30.046.005</v>
      </c>
      <c r="D3" s="160"/>
      <c r="E3" s="47"/>
      <c r="F3" s="47"/>
      <c r="H3" s="1"/>
    </row>
    <row r="4" spans="1:13" ht="15.75" x14ac:dyDescent="0.2">
      <c r="A4" s="122"/>
      <c r="B4" s="43" t="s">
        <v>28</v>
      </c>
      <c r="C4" s="161" t="str">
        <f>Итог!B5</f>
        <v>Патолого-анатомическое исследование биопсийного (операционного) материала пятой категории сложности</v>
      </c>
      <c r="D4" s="162"/>
      <c r="E4" s="162"/>
      <c r="F4" s="162"/>
      <c r="G4" s="162"/>
      <c r="H4" s="162"/>
      <c r="I4" s="162"/>
      <c r="J4" s="162"/>
      <c r="K4" s="162"/>
      <c r="L4" s="162"/>
      <c r="M4" s="163"/>
    </row>
    <row r="5" spans="1:13" ht="17.25" customHeight="1" x14ac:dyDescent="0.2">
      <c r="A5" s="32"/>
      <c r="B5" s="32"/>
      <c r="H5" s="1"/>
      <c r="I5" s="11"/>
      <c r="M5" s="39" t="s">
        <v>40</v>
      </c>
    </row>
    <row r="6" spans="1:13" ht="64.5" thickBot="1" x14ac:dyDescent="0.25">
      <c r="A6" s="31" t="s">
        <v>1</v>
      </c>
      <c r="B6" s="31" t="s">
        <v>2</v>
      </c>
      <c r="C6" s="31" t="s">
        <v>88</v>
      </c>
      <c r="D6" s="31" t="s">
        <v>76</v>
      </c>
      <c r="E6" s="31" t="s">
        <v>75</v>
      </c>
      <c r="F6" s="31" t="s">
        <v>3</v>
      </c>
      <c r="G6" s="31" t="s">
        <v>19</v>
      </c>
      <c r="H6" s="31" t="s">
        <v>20</v>
      </c>
      <c r="I6" s="31" t="s">
        <v>83</v>
      </c>
      <c r="J6" s="31" t="s">
        <v>58</v>
      </c>
      <c r="K6" s="111" t="s">
        <v>21</v>
      </c>
      <c r="L6" s="113" t="s">
        <v>11</v>
      </c>
    </row>
    <row r="7" spans="1:13" ht="13.5" customHeight="1" thickBot="1" x14ac:dyDescent="0.25">
      <c r="A7" s="164" t="s">
        <v>22</v>
      </c>
      <c r="B7" s="165"/>
      <c r="C7" s="165"/>
      <c r="D7" s="165"/>
      <c r="E7" s="165"/>
      <c r="F7" s="165"/>
      <c r="G7" s="165"/>
      <c r="H7" s="165"/>
      <c r="I7" s="165"/>
      <c r="J7" s="166"/>
      <c r="K7" s="112">
        <f>SUM(K8:K19987)</f>
        <v>356.03648162627758</v>
      </c>
      <c r="L7" s="114"/>
    </row>
    <row r="8" spans="1:13" ht="15" x14ac:dyDescent="0.25">
      <c r="A8" s="33">
        <v>1</v>
      </c>
      <c r="B8" s="137" t="s">
        <v>128</v>
      </c>
      <c r="C8" s="138">
        <v>1</v>
      </c>
      <c r="D8" s="138">
        <v>1.67E-2</v>
      </c>
      <c r="E8" s="34">
        <v>691687.44099999999</v>
      </c>
      <c r="F8" s="35">
        <v>10</v>
      </c>
      <c r="G8" s="35">
        <v>247</v>
      </c>
      <c r="H8" s="35">
        <v>1440</v>
      </c>
      <c r="I8" s="35">
        <v>120</v>
      </c>
      <c r="J8" s="36">
        <f t="shared" ref="J8:J16" si="0">IFERROR(H8/I8,0)</f>
        <v>12</v>
      </c>
      <c r="K8" s="36">
        <f t="shared" ref="K8:K16" si="1">IF(E8&gt;100000,(D8*C8*E8/F8/G8/J8),"")</f>
        <v>0.38971593335695015</v>
      </c>
      <c r="L8" s="115"/>
    </row>
    <row r="9" spans="1:13" ht="15" x14ac:dyDescent="0.25">
      <c r="A9" s="33">
        <v>2</v>
      </c>
      <c r="B9" s="137" t="s">
        <v>129</v>
      </c>
      <c r="C9" s="138">
        <v>1</v>
      </c>
      <c r="D9" s="138">
        <v>1.67E-2</v>
      </c>
      <c r="E9" s="34">
        <v>75268.117700000003</v>
      </c>
      <c r="F9" s="35">
        <v>10</v>
      </c>
      <c r="G9" s="35">
        <v>247</v>
      </c>
      <c r="H9" s="35">
        <v>1440</v>
      </c>
      <c r="I9" s="35">
        <v>120</v>
      </c>
      <c r="J9" s="36">
        <f t="shared" si="0"/>
        <v>12</v>
      </c>
      <c r="K9" s="36" t="str">
        <f t="shared" si="1"/>
        <v/>
      </c>
      <c r="L9" s="115"/>
    </row>
    <row r="10" spans="1:13" ht="15" x14ac:dyDescent="0.25">
      <c r="A10" s="33">
        <v>3</v>
      </c>
      <c r="B10" s="137" t="s">
        <v>121</v>
      </c>
      <c r="C10" s="138">
        <v>1</v>
      </c>
      <c r="D10" s="138">
        <v>1</v>
      </c>
      <c r="E10" s="34">
        <v>1301626.4183</v>
      </c>
      <c r="F10" s="35">
        <v>10</v>
      </c>
      <c r="G10" s="35">
        <v>247</v>
      </c>
      <c r="H10" s="35">
        <v>240</v>
      </c>
      <c r="I10" s="35">
        <v>25</v>
      </c>
      <c r="J10" s="36">
        <f t="shared" si="0"/>
        <v>9.6</v>
      </c>
      <c r="K10" s="36">
        <f t="shared" si="1"/>
        <v>54.893151918859658</v>
      </c>
      <c r="L10" s="115"/>
    </row>
    <row r="11" spans="1:13" ht="15" x14ac:dyDescent="0.25">
      <c r="A11" s="33">
        <v>4</v>
      </c>
      <c r="B11" s="137" t="s">
        <v>122</v>
      </c>
      <c r="C11" s="138">
        <v>1</v>
      </c>
      <c r="D11" s="138">
        <v>1</v>
      </c>
      <c r="E11" s="34">
        <v>3242688.801</v>
      </c>
      <c r="F11" s="35">
        <v>10</v>
      </c>
      <c r="G11" s="35">
        <v>247</v>
      </c>
      <c r="H11" s="35">
        <v>360</v>
      </c>
      <c r="I11" s="35">
        <v>20</v>
      </c>
      <c r="J11" s="36">
        <f t="shared" si="0"/>
        <v>18</v>
      </c>
      <c r="K11" s="36">
        <f t="shared" si="1"/>
        <v>72.93497078272604</v>
      </c>
      <c r="L11" s="115"/>
    </row>
    <row r="12" spans="1:13" ht="15" x14ac:dyDescent="0.25">
      <c r="A12" s="33">
        <v>5</v>
      </c>
      <c r="B12" s="137" t="s">
        <v>123</v>
      </c>
      <c r="C12" s="138">
        <v>1</v>
      </c>
      <c r="D12" s="138">
        <v>0.51</v>
      </c>
      <c r="E12" s="34">
        <v>5821644.7019999996</v>
      </c>
      <c r="F12" s="35">
        <v>10</v>
      </c>
      <c r="G12" s="35">
        <v>247</v>
      </c>
      <c r="H12" s="35">
        <v>900</v>
      </c>
      <c r="I12" s="35">
        <v>15</v>
      </c>
      <c r="J12" s="36">
        <f t="shared" si="0"/>
        <v>60</v>
      </c>
      <c r="K12" s="36">
        <f t="shared" si="1"/>
        <v>20.033999986639675</v>
      </c>
      <c r="L12" s="115"/>
    </row>
    <row r="13" spans="1:13" ht="15" x14ac:dyDescent="0.25">
      <c r="A13" s="33">
        <v>6</v>
      </c>
      <c r="B13" s="137" t="s">
        <v>124</v>
      </c>
      <c r="C13" s="138">
        <v>1</v>
      </c>
      <c r="D13" s="138">
        <v>0.49</v>
      </c>
      <c r="E13" s="34">
        <v>7504705.9965000004</v>
      </c>
      <c r="F13" s="35">
        <v>10</v>
      </c>
      <c r="G13" s="35">
        <v>247</v>
      </c>
      <c r="H13" s="35">
        <v>900</v>
      </c>
      <c r="I13" s="35">
        <v>37.5</v>
      </c>
      <c r="J13" s="36">
        <f t="shared" si="0"/>
        <v>24</v>
      </c>
      <c r="K13" s="36">
        <f t="shared" si="1"/>
        <v>62.032826219382592</v>
      </c>
      <c r="L13" s="115"/>
    </row>
    <row r="14" spans="1:13" ht="15" x14ac:dyDescent="0.25">
      <c r="A14" s="33">
        <v>7</v>
      </c>
      <c r="B14" s="137" t="s">
        <v>125</v>
      </c>
      <c r="C14" s="138">
        <v>1</v>
      </c>
      <c r="D14" s="138">
        <v>1</v>
      </c>
      <c r="E14" s="34">
        <v>1930328.8459999999</v>
      </c>
      <c r="F14" s="35">
        <v>10</v>
      </c>
      <c r="G14" s="35">
        <v>247</v>
      </c>
      <c r="H14" s="35">
        <v>360</v>
      </c>
      <c r="I14" s="35">
        <v>4.5</v>
      </c>
      <c r="J14" s="36">
        <f t="shared" si="0"/>
        <v>80</v>
      </c>
      <c r="K14" s="36">
        <f t="shared" si="1"/>
        <v>9.7688706781376506</v>
      </c>
      <c r="L14" s="115"/>
    </row>
    <row r="15" spans="1:13" ht="15" x14ac:dyDescent="0.25">
      <c r="A15" s="33">
        <v>8</v>
      </c>
      <c r="B15" s="137" t="s">
        <v>126</v>
      </c>
      <c r="C15" s="138">
        <v>1</v>
      </c>
      <c r="D15" s="138">
        <v>1</v>
      </c>
      <c r="E15" s="34">
        <v>2722194.7834000001</v>
      </c>
      <c r="F15" s="35">
        <v>10</v>
      </c>
      <c r="G15" s="35">
        <v>247</v>
      </c>
      <c r="H15" s="35">
        <v>360</v>
      </c>
      <c r="I15" s="35">
        <v>4.5</v>
      </c>
      <c r="J15" s="36">
        <f t="shared" si="0"/>
        <v>80</v>
      </c>
      <c r="K15" s="36">
        <f t="shared" si="1"/>
        <v>13.776289389676114</v>
      </c>
      <c r="L15" s="115"/>
    </row>
    <row r="16" spans="1:13" ht="15" x14ac:dyDescent="0.25">
      <c r="A16" s="33">
        <v>9</v>
      </c>
      <c r="B16" s="137" t="s">
        <v>127</v>
      </c>
      <c r="C16" s="138">
        <v>1</v>
      </c>
      <c r="D16" s="138">
        <v>1</v>
      </c>
      <c r="E16" s="34">
        <v>4939370.8706</v>
      </c>
      <c r="F16" s="35">
        <v>10</v>
      </c>
      <c r="G16" s="35">
        <v>247</v>
      </c>
      <c r="H16" s="35">
        <v>360</v>
      </c>
      <c r="I16" s="35">
        <v>22</v>
      </c>
      <c r="J16" s="36">
        <f t="shared" si="0"/>
        <v>16.363636363636363</v>
      </c>
      <c r="K16" s="36">
        <f t="shared" si="1"/>
        <v>122.20665671749887</v>
      </c>
      <c r="L16" s="115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22" customWidth="1"/>
    <col min="2" max="2" width="26.140625" style="22" customWidth="1"/>
    <col min="3" max="3" width="16.28515625" style="22" customWidth="1"/>
    <col min="4" max="4" width="17.42578125" style="22" customWidth="1"/>
    <col min="5" max="5" width="19.42578125" style="22" customWidth="1"/>
    <col min="6" max="6" width="15.7109375" style="22" customWidth="1"/>
    <col min="7" max="7" width="11.85546875" style="22" customWidth="1"/>
    <col min="8" max="8" width="16" style="22" customWidth="1"/>
    <col min="9" max="9" width="17.42578125" style="22" customWidth="1"/>
    <col min="10" max="10" width="18.140625" style="22" customWidth="1"/>
    <col min="11" max="16384" width="9.140625" style="22"/>
  </cols>
  <sheetData>
    <row r="1" spans="1:11" s="5" customFormat="1" ht="21" customHeight="1" x14ac:dyDescent="0.25">
      <c r="A1" s="167" t="s">
        <v>55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1" s="1" customFormat="1" ht="23.25" customHeight="1" x14ac:dyDescent="0.2">
      <c r="A2" s="21"/>
      <c r="J2" s="39" t="s">
        <v>25</v>
      </c>
    </row>
    <row r="3" spans="1:11" ht="76.5" x14ac:dyDescent="0.2">
      <c r="A3" s="118" t="s">
        <v>8</v>
      </c>
      <c r="B3" s="118" t="s">
        <v>9</v>
      </c>
      <c r="C3" s="118" t="s">
        <v>4</v>
      </c>
      <c r="D3" s="118" t="s">
        <v>5</v>
      </c>
      <c r="E3" s="118" t="s">
        <v>6</v>
      </c>
      <c r="F3" s="118" t="s">
        <v>17</v>
      </c>
      <c r="G3" s="120" t="s">
        <v>10</v>
      </c>
      <c r="H3" s="118" t="s">
        <v>53</v>
      </c>
      <c r="I3" s="118" t="s">
        <v>18</v>
      </c>
      <c r="J3" s="118" t="s">
        <v>54</v>
      </c>
      <c r="K3" s="118" t="s">
        <v>80</v>
      </c>
    </row>
    <row r="4" spans="1:11" ht="15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40">
        <f>SUM(J5:J20000)</f>
        <v>0</v>
      </c>
      <c r="K4" s="141"/>
    </row>
    <row r="5" spans="1:11" x14ac:dyDescent="0.2">
      <c r="A5" s="23"/>
      <c r="B5" s="10"/>
      <c r="C5" s="10"/>
      <c r="D5" s="10"/>
      <c r="E5" s="7"/>
      <c r="F5" s="10"/>
      <c r="G5" s="24"/>
      <c r="H5" s="10"/>
      <c r="I5" s="25"/>
      <c r="J5" s="121">
        <f>G5*H5*I5</f>
        <v>0</v>
      </c>
      <c r="K5" s="10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В. Акимов</dc:creator>
  <cp:lastModifiedBy>Denis N. Pustovalov</cp:lastModifiedBy>
  <cp:lastPrinted>2022-02-22T13:19:14Z</cp:lastPrinted>
  <dcterms:created xsi:type="dcterms:W3CDTF">2015-06-05T18:19:34Z</dcterms:created>
  <dcterms:modified xsi:type="dcterms:W3CDTF">2025-10-08T15:26:26Z</dcterms:modified>
</cp:coreProperties>
</file>