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рижизненные патолого-анатомические исследования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 l="1"/>
  <c r="I11" i="13"/>
  <c r="I10" i="13"/>
  <c r="E12" i="13"/>
  <c r="G12" i="13" s="1"/>
  <c r="H12" i="13" s="1"/>
  <c r="I9" i="13"/>
  <c r="C37" i="13"/>
  <c r="C36" i="13"/>
  <c r="C35" i="13"/>
  <c r="C34" i="13"/>
  <c r="B30" i="13"/>
  <c r="B31" i="13" s="1"/>
  <c r="B29" i="13"/>
  <c r="J12" i="13" l="1"/>
  <c r="C24" i="13"/>
  <c r="D24" i="13" s="1"/>
  <c r="C21" i="13"/>
  <c r="D21" i="13" s="1"/>
  <c r="C22" i="13"/>
  <c r="C23" i="13"/>
  <c r="D23" i="13" s="1"/>
  <c r="C25" i="13"/>
  <c r="D25" i="13" s="1"/>
  <c r="K16" i="35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D36" i="13" l="1"/>
  <c r="D35" i="13"/>
  <c r="D22" i="13"/>
  <c r="D34" i="13"/>
  <c r="D37" i="13"/>
  <c r="E9" i="13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7" i="27" s="1"/>
  <c r="B36" i="27" l="1"/>
</calcChain>
</file>

<file path=xl/sharedStrings.xml><?xml version="1.0" encoding="utf-8"?>
<sst xmlns="http://schemas.openxmlformats.org/spreadsheetml/2006/main" count="253" uniqueCount="170">
  <si>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</si>
  <si>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</si>
  <si>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</si>
  <si>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</si>
  <si>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</si>
  <si>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</si>
  <si>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</si>
  <si>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</si>
  <si>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</si>
  <si>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</si>
  <si>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</si>
  <si>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</si>
  <si>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</si>
  <si>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</si>
  <si>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</si>
  <si>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</si>
  <si>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</si>
  <si>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</si>
  <si>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</si>
  <si>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</si>
  <si>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</si>
  <si>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</si>
  <si>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</si>
  <si>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</si>
  <si>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</si>
  <si>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</si>
  <si>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</si>
  <si>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</si>
  <si>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</si>
  <si>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</si>
  <si>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</si>
  <si>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</si>
  <si>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</si>
  <si>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</si>
  <si>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</si>
  <si>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</si>
  <si>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</si>
  <si>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</si>
  <si>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</si>
  <si>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</si>
  <si>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</si>
  <si>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</si>
  <si>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</si>
  <si>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</si>
  <si>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</si>
  <si>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</si>
  <si>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</si>
  <si>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</si>
  <si>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</si>
  <si>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</si>
  <si>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</si>
  <si>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</si>
  <si>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</si>
  <si>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</si>
  <si>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</si>
  <si>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</si>
  <si>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</si>
  <si>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</si>
  <si>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</si>
  <si>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</si>
  <si>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</si>
  <si>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</si>
  <si>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</si>
  <si>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</si>
  <si>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</si>
  <si>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</si>
  <si>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</si>
  <si>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</si>
  <si>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</si>
  <si>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</si>
  <si>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</si>
  <si>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</si>
  <si>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</si>
  <si>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</si>
  <si>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</si>
  <si>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</si>
  <si>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</si>
  <si>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</si>
  <si>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</si>
  <si>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</si>
  <si>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</si>
  <si>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</si>
  <si>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</si>
  <si>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</si>
  <si>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</si>
  <si>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</si>
  <si>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</si>
  <si>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</si>
  <si>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</si>
  <si>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</si>
  <si>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</si>
  <si>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</si>
  <si>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</si>
  <si>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</si>
  <si>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</si>
  <si>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</si>
  <si>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</si>
  <si>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</si>
  <si>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</si>
  <si>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</si>
  <si>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</si>
  <si>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</si>
  <si>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</si>
  <si>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</si>
  <si>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</si>
  <si>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</si>
  <si>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</si>
  <si>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</si>
  <si>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</si>
  <si>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</si>
  <si>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</si>
  <si>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</si>
  <si>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</si>
  <si>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</si>
  <si>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</si>
  <si>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</si>
  <si>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</si>
  <si>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</si>
  <si>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</si>
  <si>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</si>
  <si>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</si>
  <si>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</si>
  <si>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</si>
  <si>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</si>
  <si>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</si>
  <si>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</si>
  <si>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</si>
  <si>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</si>
  <si>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</si>
  <si>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</si>
  <si>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A08.30.046.002</t>
  </si>
  <si>
    <t>Патолого-анатомическое исследование биопсийного (операционного) материала второй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</si>
  <si>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</si>
  <si>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</si>
  <si>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</si>
  <si>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</si>
  <si>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</si>
  <si>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</si>
  <si>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</si>
  <si>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</si>
  <si>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</si>
  <si>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</si>
  <si>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</si>
  <si>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</si>
  <si>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</si>
  <si>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</si>
  <si>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</si>
  <si>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</si>
  <si>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</si>
  <si>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</si>
  <si>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</si>
  <si>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</si>
  <si>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</si>
  <si>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</si>
  <si>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</si>
  <si>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</si>
  <si>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</si>
  <si>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</si>
  <si>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</si>
  <si>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</si>
  <si>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</si>
  <si>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</si>
  <si>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</si>
  <si>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</si>
  <si>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Расчет времени для третьей категории сложности</t>
  </si>
  <si>
    <t>Медицинский регистратор</t>
  </si>
  <si>
    <t>Норма времени на оказание услуги медицинским регистратором, мин.</t>
  </si>
  <si>
    <t>В соответствии с Правилами проведения патолого-анатомических исследований, утвержденных приказом Минздрава России от 14.04.2025 № 207н</t>
  </si>
  <si>
    <t>Материал, доставленный в патолого-анатомическое отделение подвергается оценке специалистами, проводится макроскопическое изучение и вырезка поступившего материала врачом-патологоанатомом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патологоанатома.</t>
  </si>
  <si>
    <t>Услуга включает: приемку, первичную сортировку, регистрацию, изучение медицинской доументации, макроскопическое изучение, вырезку, лабораторную обработку, микроскопическое изучение, оформление протокола, архивирование первичных материалов. Услуга расчитана исходя из среднего числа до 10 объектов в случае, с применением 1 окраски.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</si>
</sst>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27" fillId="0" borderId="0" xfId="0" applyFont="1"/>
    <xf numFmtId="2" fontId="15" fillId="0" borderId="0" xfId="0" applyNumberFormat="1" applyFont="1" applyAlignment="1">
      <alignment horizontal="center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4" fontId="26" fillId="4" borderId="10" xfId="0" applyNumberFormat="1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6" fillId="4" borderId="3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26" fillId="4" borderId="18" xfId="0" applyFont="1" applyFill="1" applyBorder="1" applyAlignment="1">
      <alignment horizontal="left" vertical="top" wrapText="1"/>
    </xf>
    <xf numFmtId="0" fontId="26" fillId="4" borderId="2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4" borderId="3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164" fontId="15" fillId="0" borderId="0" xfId="7" applyFont="1"/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7"/>
  <sheetViews>
    <sheetView topLeftCell="A16" workbookViewId="0">
      <selection activeCell="C22" sqref="A22:XFD23"/>
    </sheetView>
  </sheetViews>
  <sheetFormatPr defaultRowHeight="15" x14ac:dyDescent="0.25"/>
  <cols>
    <col min="1" max="1" width="56" style="43" customWidth="1"/>
    <col min="2" max="2" width="44" style="43" customWidth="1"/>
    <col min="3" max="3" width="50.140625" style="43" customWidth="1"/>
    <col min="4" max="5" width="9.140625" style="43"/>
    <col min="6" max="6" width="73" style="43" customWidth="1"/>
    <col min="7" max="8" width="9.140625" style="43"/>
    <col min="9" max="9" width="12" style="43" customWidth="1"/>
    <col min="10" max="16384" width="9.140625" style="43"/>
  </cols>
  <sheetData>
    <row r="1" spans="1:6" ht="19.5" thickBot="1" x14ac:dyDescent="0.3">
      <c r="A1" s="156" t="s">
        <v>69</v>
      </c>
      <c r="B1" s="156"/>
      <c r="C1" s="156"/>
    </row>
    <row r="2" spans="1:6" ht="15.75" thickBot="1" x14ac:dyDescent="0.3">
      <c r="A2" s="56" t="s">
        <v>13</v>
      </c>
      <c r="B2" s="57" t="s">
        <v>14</v>
      </c>
      <c r="C2" s="58" t="s">
        <v>11</v>
      </c>
    </row>
    <row r="3" spans="1:6" ht="15.75" thickBot="1" x14ac:dyDescent="0.3">
      <c r="A3" s="53" t="s">
        <v>62</v>
      </c>
      <c r="B3" s="54"/>
      <c r="C3" s="55"/>
    </row>
    <row r="4" spans="1:6" x14ac:dyDescent="0.25">
      <c r="A4" s="51" t="s">
        <v>30</v>
      </c>
      <c r="B4" s="75" t="s">
        <v>130</v>
      </c>
      <c r="C4" s="52"/>
    </row>
    <row r="5" spans="1:6" ht="42.75" x14ac:dyDescent="0.25">
      <c r="A5" s="45" t="s">
        <v>28</v>
      </c>
      <c r="B5" s="78" t="s">
        <v>131</v>
      </c>
      <c r="C5" s="46"/>
    </row>
    <row r="6" spans="1:6" ht="144" customHeight="1" x14ac:dyDescent="0.25">
      <c r="A6" s="47" t="s">
        <v>29</v>
      </c>
      <c r="B6" s="130" t="s">
        <v>169</v>
      </c>
      <c r="C6" s="131" t="s">
        <v>167</v>
      </c>
      <c r="F6" s="132" t="s">
        <v>168</v>
      </c>
    </row>
    <row r="7" spans="1:6" ht="30.75" thickBot="1" x14ac:dyDescent="0.3">
      <c r="A7" s="50" t="s">
        <v>31</v>
      </c>
      <c r="B7" s="68" t="s">
        <v>132</v>
      </c>
      <c r="C7" s="93"/>
    </row>
    <row r="8" spans="1:6" ht="29.25" thickBot="1" x14ac:dyDescent="0.3">
      <c r="A8" s="70" t="s">
        <v>63</v>
      </c>
      <c r="B8" s="54"/>
      <c r="C8" s="55"/>
    </row>
    <row r="9" spans="1:6" ht="45" x14ac:dyDescent="0.25">
      <c r="A9" s="69" t="s">
        <v>134</v>
      </c>
      <c r="B9" s="59" t="s">
        <v>135</v>
      </c>
      <c r="C9" s="60" t="s">
        <v>136</v>
      </c>
    </row>
    <row r="10" spans="1:6" ht="60" x14ac:dyDescent="0.25">
      <c r="A10" s="69" t="s">
        <v>137</v>
      </c>
      <c r="B10" s="59" t="s">
        <v>89</v>
      </c>
      <c r="C10" s="60" t="s">
        <v>138</v>
      </c>
    </row>
    <row r="11" spans="1:6" ht="45" x14ac:dyDescent="0.25">
      <c r="A11" s="152" t="s">
        <v>139</v>
      </c>
      <c r="B11" s="154">
        <f>'ФОТ основного персонала'!I9</f>
        <v>112.5</v>
      </c>
      <c r="C11" s="60" t="s">
        <v>140</v>
      </c>
    </row>
    <row r="12" spans="1:6" ht="30" x14ac:dyDescent="0.25">
      <c r="A12" s="157"/>
      <c r="B12" s="159"/>
      <c r="C12" s="60" t="s">
        <v>141</v>
      </c>
    </row>
    <row r="13" spans="1:6" ht="60" x14ac:dyDescent="0.25">
      <c r="A13" s="158"/>
      <c r="B13" s="160"/>
      <c r="C13" s="60" t="s">
        <v>142</v>
      </c>
    </row>
    <row r="14" spans="1:6" ht="45" x14ac:dyDescent="0.25">
      <c r="A14" s="69" t="s">
        <v>143</v>
      </c>
      <c r="B14" s="59" t="s">
        <v>144</v>
      </c>
      <c r="C14" s="60" t="s">
        <v>145</v>
      </c>
    </row>
    <row r="15" spans="1:6" ht="45" x14ac:dyDescent="0.25">
      <c r="A15" s="69" t="s">
        <v>146</v>
      </c>
      <c r="B15" s="59" t="s">
        <v>90</v>
      </c>
      <c r="C15" s="60" t="s">
        <v>138</v>
      </c>
    </row>
    <row r="16" spans="1:6" ht="45" x14ac:dyDescent="0.25">
      <c r="A16" s="152" t="s">
        <v>147</v>
      </c>
      <c r="B16" s="154">
        <f>'ФОТ основного персонала'!I10</f>
        <v>112.5</v>
      </c>
      <c r="C16" s="60" t="s">
        <v>140</v>
      </c>
    </row>
    <row r="17" spans="1:3" ht="30" x14ac:dyDescent="0.25">
      <c r="A17" s="157"/>
      <c r="B17" s="159"/>
      <c r="C17" s="60" t="s">
        <v>141</v>
      </c>
    </row>
    <row r="18" spans="1:3" ht="60" x14ac:dyDescent="0.25">
      <c r="A18" s="158"/>
      <c r="B18" s="160"/>
      <c r="C18" s="60" t="s">
        <v>142</v>
      </c>
    </row>
    <row r="19" spans="1:3" ht="30" x14ac:dyDescent="0.25">
      <c r="A19" s="69" t="s">
        <v>148</v>
      </c>
      <c r="B19" s="59" t="s">
        <v>91</v>
      </c>
      <c r="C19" s="60" t="s">
        <v>138</v>
      </c>
    </row>
    <row r="20" spans="1:3" ht="45" x14ac:dyDescent="0.25">
      <c r="A20" s="152" t="s">
        <v>149</v>
      </c>
      <c r="B20" s="154">
        <f>'ФОТ основного персонала'!I11</f>
        <v>56.25</v>
      </c>
      <c r="C20" s="60" t="s">
        <v>140</v>
      </c>
    </row>
    <row r="21" spans="1:3" ht="15.75" thickBot="1" x14ac:dyDescent="0.3">
      <c r="A21" s="153"/>
      <c r="B21" s="155"/>
      <c r="C21" s="60" t="s">
        <v>150</v>
      </c>
    </row>
    <row r="22" spans="1:3" s="182" customFormat="1" ht="45" x14ac:dyDescent="0.25">
      <c r="A22" s="180" t="s">
        <v>166</v>
      </c>
      <c r="B22" s="154">
        <f>'ФОТ основного персонала'!I12</f>
        <v>28.125</v>
      </c>
      <c r="C22" s="181" t="s">
        <v>140</v>
      </c>
    </row>
    <row r="23" spans="1:3" s="182" customFormat="1" ht="15.75" thickBot="1" x14ac:dyDescent="0.3">
      <c r="A23" s="183"/>
      <c r="B23" s="155"/>
      <c r="C23" s="181" t="s">
        <v>150</v>
      </c>
    </row>
    <row r="24" spans="1:3" x14ac:dyDescent="0.25">
      <c r="A24" s="71" t="s">
        <v>64</v>
      </c>
      <c r="B24" s="72"/>
      <c r="C24" s="73"/>
    </row>
    <row r="25" spans="1:3" ht="45" x14ac:dyDescent="0.25">
      <c r="A25" s="48" t="s">
        <v>57</v>
      </c>
      <c r="B25" s="74">
        <f>'ФОТ основного персонала'!$J$16</f>
        <v>2733.4109263139521</v>
      </c>
      <c r="C25" s="49" t="s">
        <v>48</v>
      </c>
    </row>
    <row r="26" spans="1:3" ht="30" x14ac:dyDescent="0.25">
      <c r="A26" s="48" t="s">
        <v>52</v>
      </c>
      <c r="B26" s="44">
        <f>'расходные материалы'!G8</f>
        <v>750.36131747126387</v>
      </c>
      <c r="C26" s="49" t="s">
        <v>49</v>
      </c>
    </row>
    <row r="27" spans="1:3" ht="30" x14ac:dyDescent="0.25">
      <c r="A27" s="48" t="s">
        <v>26</v>
      </c>
      <c r="B27" s="44">
        <f>'лекарственные препараты'!J4</f>
        <v>0</v>
      </c>
      <c r="C27" s="49" t="s">
        <v>56</v>
      </c>
    </row>
    <row r="28" spans="1:3" ht="30" x14ac:dyDescent="0.25">
      <c r="A28" s="94" t="s">
        <v>84</v>
      </c>
      <c r="B28" s="44">
        <f>амортизация_КСГ!K6</f>
        <v>0.23814203958019714</v>
      </c>
      <c r="C28" s="49" t="s">
        <v>85</v>
      </c>
    </row>
    <row r="29" spans="1:3" ht="30" x14ac:dyDescent="0.25">
      <c r="A29" s="94" t="s">
        <v>76</v>
      </c>
      <c r="B29" s="44">
        <f>амортизация_ВМП!K7</f>
        <v>272.67141411510102</v>
      </c>
      <c r="C29" s="49" t="s">
        <v>77</v>
      </c>
    </row>
    <row r="30" spans="1:3" x14ac:dyDescent="0.25">
      <c r="A30" s="61" t="s">
        <v>65</v>
      </c>
      <c r="B30" s="62"/>
      <c r="C30" s="63"/>
    </row>
    <row r="31" spans="1:3" ht="75" x14ac:dyDescent="0.25">
      <c r="A31" s="48" t="s">
        <v>59</v>
      </c>
      <c r="B31" s="95">
        <v>0.25</v>
      </c>
      <c r="C31" s="64" t="s">
        <v>60</v>
      </c>
    </row>
    <row r="32" spans="1:3" ht="60" x14ac:dyDescent="0.25">
      <c r="A32" s="48" t="s">
        <v>66</v>
      </c>
      <c r="B32" s="65">
        <f>B25*B31</f>
        <v>683.35273157848803</v>
      </c>
      <c r="C32" s="64" t="s">
        <v>12</v>
      </c>
    </row>
    <row r="33" spans="1:3" x14ac:dyDescent="0.25">
      <c r="A33" s="84" t="s">
        <v>67</v>
      </c>
      <c r="B33" s="85">
        <f>B25+B32</f>
        <v>3416.7636578924403</v>
      </c>
      <c r="C33" s="86" t="s">
        <v>12</v>
      </c>
    </row>
    <row r="34" spans="1:3" x14ac:dyDescent="0.25">
      <c r="A34" s="66" t="s">
        <v>61</v>
      </c>
      <c r="B34" s="65" t="s">
        <v>133</v>
      </c>
      <c r="C34" s="67" t="s">
        <v>60</v>
      </c>
    </row>
    <row r="35" spans="1:3" ht="15.75" thickBot="1" x14ac:dyDescent="0.3">
      <c r="A35" s="66" t="s">
        <v>68</v>
      </c>
      <c r="B35" s="76">
        <f>B33*B34</f>
        <v>785.85564131526132</v>
      </c>
      <c r="C35" s="77" t="s">
        <v>12</v>
      </c>
    </row>
    <row r="36" spans="1:3" ht="15.75" thickBot="1" x14ac:dyDescent="0.3">
      <c r="A36" s="87" t="s">
        <v>86</v>
      </c>
      <c r="B36" s="88">
        <f>B25+B26+B27+B28+B32+B35</f>
        <v>4953.2187587185454</v>
      </c>
      <c r="C36" s="89"/>
    </row>
    <row r="37" spans="1:3" ht="15.75" thickBot="1" x14ac:dyDescent="0.3">
      <c r="A37" s="91" t="s">
        <v>78</v>
      </c>
      <c r="B37" s="92">
        <f>B25+B26+B27+B29+B32+B35</f>
        <v>5225.6520307940664</v>
      </c>
      <c r="C37" s="90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7"/>
  <sheetViews>
    <sheetView tabSelected="1" workbookViewId="0">
      <selection activeCell="A12" sqref="A12:XFD12"/>
    </sheetView>
  </sheetViews>
  <sheetFormatPr defaultRowHeight="12.75" x14ac:dyDescent="0.2"/>
  <cols>
    <col min="1" max="1" width="32.28515625" style="1" customWidth="1"/>
    <col min="2" max="2" width="13.42578125" style="126" customWidth="1"/>
    <col min="3" max="3" width="15.140625" style="126" customWidth="1"/>
    <col min="4" max="4" width="13.140625" style="126" customWidth="1"/>
    <col min="5" max="5" width="14.140625" style="126" customWidth="1"/>
    <col min="6" max="6" width="11.42578125" style="126" customWidth="1"/>
    <col min="7" max="7" width="14.140625" style="126" customWidth="1"/>
    <col min="8" max="8" width="14.42578125" style="126" customWidth="1"/>
    <col min="9" max="9" width="12.85546875" style="126" customWidth="1"/>
    <col min="10" max="10" width="15.5703125" style="126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61" t="s">
        <v>32</v>
      </c>
      <c r="B1" s="161"/>
      <c r="C1" s="161"/>
      <c r="D1" s="161"/>
      <c r="E1" s="161"/>
      <c r="F1" s="161"/>
      <c r="G1" s="161"/>
      <c r="H1" s="161"/>
      <c r="I1" s="161"/>
      <c r="J1" s="161"/>
      <c r="K1" s="2"/>
      <c r="L1" s="2"/>
      <c r="M1" s="3"/>
    </row>
    <row r="2" spans="1:13" ht="17.25" customHeight="1" x14ac:dyDescent="0.2">
      <c r="A2" s="34" t="s">
        <v>30</v>
      </c>
      <c r="B2" s="162" t="str">
        <f>Итог!B4</f>
        <v>A08.30.046.002</v>
      </c>
      <c r="C2" s="162"/>
      <c r="D2" s="38"/>
      <c r="E2" s="38"/>
    </row>
    <row r="3" spans="1:13" ht="17.25" customHeight="1" x14ac:dyDescent="0.2">
      <c r="A3" s="37" t="s">
        <v>28</v>
      </c>
      <c r="B3" s="163" t="str">
        <f>Итог!B5</f>
        <v>Патолого-анатомическое исследование биопсийного (операционного) материала второй категории сложности</v>
      </c>
      <c r="C3" s="164"/>
      <c r="D3" s="164"/>
      <c r="E3" s="164"/>
      <c r="F3" s="164"/>
      <c r="G3" s="164"/>
      <c r="H3" s="164"/>
      <c r="I3" s="164"/>
      <c r="J3" s="165"/>
    </row>
    <row r="4" spans="1:13" ht="17.25" customHeight="1" x14ac:dyDescent="0.2">
      <c r="A4" s="37" t="s">
        <v>41</v>
      </c>
      <c r="B4" s="125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5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5">
        <v>1.302</v>
      </c>
      <c r="J6" s="126" t="s">
        <v>24</v>
      </c>
    </row>
    <row r="7" spans="1:13" ht="18" customHeight="1" x14ac:dyDescent="0.2">
      <c r="C7" s="128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41">
        <v>103847.44</v>
      </c>
      <c r="D9" s="142">
        <v>0</v>
      </c>
      <c r="E9" s="142">
        <f>248-20-D9</f>
        <v>228</v>
      </c>
      <c r="F9" s="143">
        <v>6</v>
      </c>
      <c r="G9" s="144">
        <f>E9*F9*60</f>
        <v>82080</v>
      </c>
      <c r="H9" s="145">
        <f>C9*12/G9</f>
        <v>15.182374269005848</v>
      </c>
      <c r="I9" s="146">
        <f>C34</f>
        <v>112.5</v>
      </c>
      <c r="J9" s="147">
        <f>B9*H9*I9</f>
        <v>1708.0171052631579</v>
      </c>
    </row>
    <row r="10" spans="1:13" ht="38.25" x14ac:dyDescent="0.2">
      <c r="A10" s="8" t="s">
        <v>90</v>
      </c>
      <c r="B10" s="39">
        <v>1</v>
      </c>
      <c r="C10" s="141">
        <v>51923.72</v>
      </c>
      <c r="D10" s="142">
        <v>0</v>
      </c>
      <c r="E10" s="142">
        <f>248-20-D10</f>
        <v>228</v>
      </c>
      <c r="F10" s="143">
        <v>6</v>
      </c>
      <c r="G10" s="144">
        <f>E10*F10*60</f>
        <v>82080</v>
      </c>
      <c r="H10" s="145">
        <f>C10*12/G10</f>
        <v>7.591187134502924</v>
      </c>
      <c r="I10" s="146">
        <f t="shared" ref="I10:I12" si="0">C35</f>
        <v>112.5</v>
      </c>
      <c r="J10" s="147">
        <f>B10*H10*I10</f>
        <v>854.00855263157894</v>
      </c>
    </row>
    <row r="11" spans="1:13" x14ac:dyDescent="0.2">
      <c r="A11" s="8" t="s">
        <v>91</v>
      </c>
      <c r="B11" s="39">
        <v>1</v>
      </c>
      <c r="C11" s="141">
        <v>39343.599999999999</v>
      </c>
      <c r="D11" s="142">
        <v>0</v>
      </c>
      <c r="E11" s="142">
        <f>248-20-D11</f>
        <v>228</v>
      </c>
      <c r="F11" s="143">
        <v>6</v>
      </c>
      <c r="G11" s="144">
        <f>E11*F11*60</f>
        <v>82080</v>
      </c>
      <c r="H11" s="145">
        <f>C11*12/G11</f>
        <v>5.7519883040935671</v>
      </c>
      <c r="I11" s="146">
        <f t="shared" si="0"/>
        <v>56.25</v>
      </c>
      <c r="J11" s="147">
        <f>B11*H11*I11</f>
        <v>323.54934210526312</v>
      </c>
    </row>
    <row r="12" spans="1:13" s="10" customFormat="1" x14ac:dyDescent="0.2">
      <c r="A12" s="184" t="s">
        <v>165</v>
      </c>
      <c r="B12" s="185">
        <v>1</v>
      </c>
      <c r="C12" s="186">
        <v>39343.599999999999</v>
      </c>
      <c r="D12" s="187">
        <v>0</v>
      </c>
      <c r="E12" s="187">
        <f>248-20-D12</f>
        <v>228</v>
      </c>
      <c r="F12" s="188">
        <v>6</v>
      </c>
      <c r="G12" s="189">
        <f>E12*F12*60</f>
        <v>82080</v>
      </c>
      <c r="H12" s="190">
        <f>C12*12/G12</f>
        <v>5.7519883040935671</v>
      </c>
      <c r="I12" s="146">
        <f t="shared" si="0"/>
        <v>28.125</v>
      </c>
      <c r="J12" s="191">
        <f>B12*H12*I12</f>
        <v>161.77467105263156</v>
      </c>
      <c r="M12" s="192"/>
    </row>
    <row r="13" spans="1:13" s="11" customFormat="1" x14ac:dyDescent="0.2">
      <c r="A13" s="36" t="s">
        <v>16</v>
      </c>
      <c r="B13" s="148"/>
      <c r="C13" s="148"/>
      <c r="D13" s="148"/>
      <c r="E13" s="148"/>
      <c r="F13" s="148"/>
      <c r="G13" s="148"/>
      <c r="H13" s="148"/>
      <c r="I13" s="149"/>
      <c r="J13" s="150">
        <f>SUM(J9:J11)</f>
        <v>2885.5749999999998</v>
      </c>
      <c r="M13" s="12"/>
    </row>
    <row r="14" spans="1:13" s="11" customFormat="1" x14ac:dyDescent="0.2">
      <c r="A14" s="41" t="s">
        <v>44</v>
      </c>
      <c r="B14" s="148"/>
      <c r="C14" s="148"/>
      <c r="D14" s="148"/>
      <c r="E14" s="148"/>
      <c r="F14" s="148"/>
      <c r="G14" s="148"/>
      <c r="H14" s="148"/>
      <c r="I14" s="148"/>
      <c r="J14" s="150">
        <f>J13/B4</f>
        <v>2519.2727431464991</v>
      </c>
      <c r="M14" s="12"/>
    </row>
    <row r="15" spans="1:13" s="11" customFormat="1" x14ac:dyDescent="0.2">
      <c r="A15" s="41" t="s">
        <v>45</v>
      </c>
      <c r="B15" s="148"/>
      <c r="C15" s="148"/>
      <c r="D15" s="148"/>
      <c r="E15" s="148"/>
      <c r="F15" s="148"/>
      <c r="G15" s="148"/>
      <c r="H15" s="148"/>
      <c r="I15" s="148"/>
      <c r="J15" s="150">
        <f>J14/B5</f>
        <v>2099.3939526220829</v>
      </c>
      <c r="M15" s="12"/>
    </row>
    <row r="16" spans="1:13" s="11" customFormat="1" ht="63.75" x14ac:dyDescent="0.2">
      <c r="A16" s="42" t="s">
        <v>47</v>
      </c>
      <c r="B16" s="127"/>
      <c r="C16" s="127"/>
      <c r="D16" s="127"/>
      <c r="E16" s="127"/>
      <c r="F16" s="127"/>
      <c r="G16" s="127"/>
      <c r="H16" s="127"/>
      <c r="I16" s="127"/>
      <c r="J16" s="151">
        <f>J15*B6</f>
        <v>2733.4109263139521</v>
      </c>
      <c r="M16" s="12"/>
    </row>
    <row r="17" spans="1:10" ht="15.75" customHeight="1" x14ac:dyDescent="0.2">
      <c r="A17" s="7"/>
      <c r="B17" s="40"/>
      <c r="C17" s="40"/>
      <c r="D17" s="40"/>
      <c r="E17" s="40"/>
      <c r="F17" s="40"/>
      <c r="G17" s="40"/>
      <c r="H17" s="40"/>
      <c r="I17" s="40"/>
      <c r="J17" s="129"/>
    </row>
    <row r="18" spans="1:10" ht="48.75" customHeight="1" x14ac:dyDescent="0.2"/>
    <row r="19" spans="1:10" ht="15.75" customHeight="1" x14ac:dyDescent="0.2">
      <c r="A19" s="15"/>
      <c r="B19" s="40"/>
      <c r="C19" s="38"/>
      <c r="D19" s="38"/>
      <c r="E19" s="38"/>
      <c r="F19" s="38"/>
      <c r="G19" s="38"/>
      <c r="H19" s="38"/>
      <c r="I19" s="38"/>
      <c r="J19" s="38"/>
    </row>
    <row r="20" spans="1:10" ht="15.75" customHeight="1" x14ac:dyDescent="0.2">
      <c r="A20" s="15"/>
      <c r="B20" s="40"/>
      <c r="C20" s="38"/>
      <c r="D20" s="38"/>
      <c r="E20" s="38"/>
      <c r="F20" s="38"/>
      <c r="G20" s="38"/>
      <c r="H20" s="38"/>
      <c r="I20" s="38"/>
      <c r="J20" s="38"/>
    </row>
    <row r="21" spans="1:10" x14ac:dyDescent="0.2">
      <c r="A21" s="133" t="s">
        <v>151</v>
      </c>
      <c r="B21" s="134">
        <v>1000</v>
      </c>
      <c r="C21" s="135">
        <f>$B$31/B21</f>
        <v>90</v>
      </c>
      <c r="D21" s="136">
        <f>C21/10</f>
        <v>9</v>
      </c>
    </row>
    <row r="22" spans="1:10" x14ac:dyDescent="0.2">
      <c r="A22" s="133" t="s">
        <v>152</v>
      </c>
      <c r="B22" s="134">
        <v>900</v>
      </c>
      <c r="C22" s="135">
        <f t="shared" ref="C22:C25" si="1">$B$31/B22</f>
        <v>100</v>
      </c>
      <c r="D22" s="136">
        <f t="shared" ref="D22:D25" si="2">C22/10</f>
        <v>10</v>
      </c>
    </row>
    <row r="23" spans="1:10" x14ac:dyDescent="0.2">
      <c r="A23" s="133" t="s">
        <v>153</v>
      </c>
      <c r="B23" s="137">
        <v>800</v>
      </c>
      <c r="C23" s="135">
        <f t="shared" si="1"/>
        <v>112.5</v>
      </c>
      <c r="D23" s="136">
        <f t="shared" si="2"/>
        <v>11.25</v>
      </c>
    </row>
    <row r="24" spans="1:10" x14ac:dyDescent="0.2">
      <c r="A24" s="133" t="s">
        <v>154</v>
      </c>
      <c r="B24" s="137">
        <v>700</v>
      </c>
      <c r="C24" s="135">
        <f t="shared" si="1"/>
        <v>128.57142857142858</v>
      </c>
      <c r="D24" s="136">
        <f t="shared" si="2"/>
        <v>12.857142857142858</v>
      </c>
    </row>
    <row r="25" spans="1:10" x14ac:dyDescent="0.2">
      <c r="A25" s="133" t="s">
        <v>155</v>
      </c>
      <c r="B25" s="137">
        <v>600</v>
      </c>
      <c r="C25" s="135">
        <f t="shared" si="1"/>
        <v>150</v>
      </c>
      <c r="D25" s="136">
        <f t="shared" si="2"/>
        <v>15</v>
      </c>
    </row>
    <row r="26" spans="1:10" x14ac:dyDescent="0.2">
      <c r="A26" s="10"/>
      <c r="B26" s="138"/>
      <c r="C26" s="138"/>
      <c r="D26" s="128"/>
    </row>
    <row r="27" spans="1:10" x14ac:dyDescent="0.2">
      <c r="A27" s="10" t="s">
        <v>156</v>
      </c>
      <c r="B27" s="138">
        <v>250</v>
      </c>
      <c r="C27" s="138"/>
      <c r="D27" s="128"/>
    </row>
    <row r="28" spans="1:10" x14ac:dyDescent="0.2">
      <c r="A28" s="10" t="s">
        <v>157</v>
      </c>
      <c r="B28" s="138">
        <v>6</v>
      </c>
      <c r="C28" s="138"/>
      <c r="D28" s="128"/>
    </row>
    <row r="29" spans="1:10" x14ac:dyDescent="0.2">
      <c r="A29" s="10" t="s">
        <v>158</v>
      </c>
      <c r="B29" s="138">
        <f>B28*60</f>
        <v>360</v>
      </c>
      <c r="C29" s="138"/>
      <c r="D29" s="128"/>
    </row>
    <row r="30" spans="1:10" x14ac:dyDescent="0.2">
      <c r="A30" s="10" t="s">
        <v>159</v>
      </c>
      <c r="B30" s="138">
        <f>B28*B27</f>
        <v>1500</v>
      </c>
      <c r="C30" s="138"/>
      <c r="D30" s="128"/>
    </row>
    <row r="31" spans="1:10" x14ac:dyDescent="0.2">
      <c r="A31" s="10" t="s">
        <v>160</v>
      </c>
      <c r="B31" s="138">
        <f>B30*60</f>
        <v>90000</v>
      </c>
      <c r="C31" s="138"/>
      <c r="D31" s="128"/>
    </row>
    <row r="32" spans="1:10" x14ac:dyDescent="0.2">
      <c r="A32" s="10"/>
      <c r="B32" s="128"/>
      <c r="C32" s="128"/>
      <c r="D32" s="128"/>
    </row>
    <row r="33" spans="1:4" x14ac:dyDescent="0.2">
      <c r="A33" s="139" t="s">
        <v>164</v>
      </c>
      <c r="B33" s="128"/>
      <c r="C33" s="128"/>
      <c r="D33" s="128"/>
    </row>
    <row r="34" spans="1:4" x14ac:dyDescent="0.2">
      <c r="A34" s="10" t="s">
        <v>89</v>
      </c>
      <c r="B34" s="140">
        <v>1</v>
      </c>
      <c r="C34" s="138">
        <f>$C$23*B34</f>
        <v>112.5</v>
      </c>
      <c r="D34" s="140">
        <f>C34/10</f>
        <v>11.25</v>
      </c>
    </row>
    <row r="35" spans="1:4" x14ac:dyDescent="0.2">
      <c r="A35" s="10" t="s">
        <v>161</v>
      </c>
      <c r="B35" s="140">
        <v>1</v>
      </c>
      <c r="C35" s="138">
        <f t="shared" ref="C35:C37" si="3">$C$23*B35</f>
        <v>112.5</v>
      </c>
      <c r="D35" s="140">
        <f t="shared" ref="D35:D37" si="4">C35/10</f>
        <v>11.25</v>
      </c>
    </row>
    <row r="36" spans="1:4" x14ac:dyDescent="0.2">
      <c r="A36" s="10" t="s">
        <v>162</v>
      </c>
      <c r="B36" s="140">
        <v>0.5</v>
      </c>
      <c r="C36" s="138">
        <f t="shared" si="3"/>
        <v>56.25</v>
      </c>
      <c r="D36" s="140">
        <f t="shared" si="4"/>
        <v>5.625</v>
      </c>
    </row>
    <row r="37" spans="1:4" x14ac:dyDescent="0.2">
      <c r="A37" s="10" t="s">
        <v>163</v>
      </c>
      <c r="B37" s="140">
        <v>0.25</v>
      </c>
      <c r="C37" s="138">
        <f t="shared" si="3"/>
        <v>28.125</v>
      </c>
      <c r="D37" s="140">
        <f t="shared" si="4"/>
        <v>2.8125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66" t="s">
        <v>51</v>
      </c>
      <c r="C1" s="166"/>
      <c r="D1" s="166"/>
      <c r="E1" s="166"/>
      <c r="F1" s="166"/>
      <c r="G1" s="166"/>
      <c r="H1" s="166"/>
      <c r="I1" s="166"/>
      <c r="J1" s="166"/>
      <c r="K1" s="166"/>
      <c r="L1" s="115"/>
      <c r="M1" s="115"/>
      <c r="N1" s="115"/>
      <c r="O1" s="115"/>
    </row>
    <row r="2" spans="1:15" x14ac:dyDescent="0.2">
      <c r="B2" s="167" t="s">
        <v>70</v>
      </c>
      <c r="C2" s="167"/>
      <c r="D2" s="167"/>
      <c r="E2" s="167"/>
      <c r="F2" s="167"/>
      <c r="G2" s="167"/>
      <c r="H2" s="167"/>
      <c r="I2" s="167"/>
      <c r="J2" s="167"/>
      <c r="K2" s="167"/>
      <c r="L2" s="114"/>
      <c r="M2" s="114"/>
      <c r="N2" s="114"/>
      <c r="O2" s="114"/>
    </row>
    <row r="4" spans="1:15" ht="15" x14ac:dyDescent="0.25">
      <c r="B4" s="34" t="s">
        <v>30</v>
      </c>
      <c r="C4" s="116" t="str">
        <f>Итог!B4</f>
        <v>A08.30.046.002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68" t="str">
        <f>Итог!B5</f>
        <v>Патолого-анатомическое исследование биопсийного (операционного) материала второй категории сложности</v>
      </c>
      <c r="D5" s="168"/>
      <c r="E5" s="168"/>
      <c r="F5" s="168"/>
      <c r="G5" s="168"/>
      <c r="H5" s="168"/>
      <c r="I5" s="168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3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3" t="s">
        <v>23</v>
      </c>
      <c r="B8" s="82"/>
      <c r="C8" s="82"/>
      <c r="D8" s="112"/>
      <c r="E8" s="82"/>
      <c r="F8" s="111"/>
      <c r="G8" s="111">
        <f>SUM(G9:G20000)</f>
        <v>750.36131747126387</v>
      </c>
      <c r="H8" s="82"/>
      <c r="I8" s="82"/>
      <c r="J8" s="10"/>
      <c r="K8" s="10"/>
      <c r="L8" s="10"/>
      <c r="M8" s="10"/>
    </row>
    <row r="9" spans="1:15" s="81" customFormat="1" ht="38.25" x14ac:dyDescent="0.2">
      <c r="A9" s="21">
        <v>1</v>
      </c>
      <c r="B9" s="109" t="s">
        <v>92</v>
      </c>
      <c r="C9" s="108" t="s">
        <v>93</v>
      </c>
      <c r="D9" s="117">
        <v>1</v>
      </c>
      <c r="E9" s="107">
        <v>1.9999999494757503E-5</v>
      </c>
      <c r="F9" s="20">
        <v>1976.9196999999999</v>
      </c>
      <c r="G9" s="102">
        <f t="shared" ref="G9:G29" si="0">IFERROR(F9*E9*D9,0)</f>
        <v>3.9538393001176154E-2</v>
      </c>
      <c r="H9" s="79"/>
      <c r="I9" s="79" t="s">
        <v>94</v>
      </c>
      <c r="J9" s="80"/>
      <c r="K9" s="110"/>
      <c r="L9" s="80"/>
      <c r="M9" s="80"/>
    </row>
    <row r="10" spans="1:15" ht="25.5" x14ac:dyDescent="0.2">
      <c r="A10" s="21">
        <v>2</v>
      </c>
      <c r="B10" s="109" t="s">
        <v>95</v>
      </c>
      <c r="C10" s="108" t="s">
        <v>93</v>
      </c>
      <c r="D10" s="117">
        <v>1</v>
      </c>
      <c r="E10" s="107">
        <v>1.9999999494757503E-5</v>
      </c>
      <c r="F10" s="20">
        <v>2007.8304000000001</v>
      </c>
      <c r="G10" s="102">
        <f t="shared" si="0"/>
        <v>4.0156606985558757E-2</v>
      </c>
      <c r="H10" s="79"/>
      <c r="I10" s="79" t="s">
        <v>94</v>
      </c>
      <c r="K10" s="106"/>
    </row>
    <row r="11" spans="1:15" ht="25.5" x14ac:dyDescent="0.2">
      <c r="A11" s="21">
        <v>3</v>
      </c>
      <c r="B11" s="109" t="s">
        <v>96</v>
      </c>
      <c r="C11" s="108" t="s">
        <v>93</v>
      </c>
      <c r="D11" s="117">
        <v>1</v>
      </c>
      <c r="E11" s="107">
        <v>3.2999999821186066E-3</v>
      </c>
      <c r="F11" s="20">
        <v>4.4889000000000001</v>
      </c>
      <c r="G11" s="102">
        <f t="shared" si="0"/>
        <v>1.4813369919732214E-2</v>
      </c>
      <c r="H11" s="79"/>
      <c r="I11" s="79" t="s">
        <v>94</v>
      </c>
    </row>
    <row r="12" spans="1:15" x14ac:dyDescent="0.2">
      <c r="A12" s="21">
        <v>4</v>
      </c>
      <c r="B12" s="109" t="s">
        <v>97</v>
      </c>
      <c r="C12" s="108" t="s">
        <v>98</v>
      </c>
      <c r="D12" s="117">
        <v>1</v>
      </c>
      <c r="E12" s="107">
        <v>6.0000000521540642E-3</v>
      </c>
      <c r="F12" s="20">
        <v>439.27620000000002</v>
      </c>
      <c r="G12" s="102">
        <f t="shared" si="0"/>
        <v>2.635657222910039</v>
      </c>
      <c r="H12" s="79"/>
      <c r="I12" s="79" t="s">
        <v>94</v>
      </c>
    </row>
    <row r="13" spans="1:15" ht="25.5" x14ac:dyDescent="0.2">
      <c r="A13" s="21">
        <v>5</v>
      </c>
      <c r="B13" s="109" t="s">
        <v>99</v>
      </c>
      <c r="C13" s="108" t="s">
        <v>93</v>
      </c>
      <c r="D13" s="117">
        <v>1</v>
      </c>
      <c r="E13" s="107">
        <v>1</v>
      </c>
      <c r="F13" s="20">
        <v>252.13659999999999</v>
      </c>
      <c r="G13" s="102">
        <f t="shared" si="0"/>
        <v>252.13659999999999</v>
      </c>
      <c r="H13" s="79"/>
      <c r="I13" s="79" t="s">
        <v>94</v>
      </c>
    </row>
    <row r="14" spans="1:15" x14ac:dyDescent="0.2">
      <c r="A14" s="21">
        <v>6</v>
      </c>
      <c r="B14" s="109" t="s">
        <v>100</v>
      </c>
      <c r="C14" s="108" t="s">
        <v>101</v>
      </c>
      <c r="D14" s="117">
        <v>1</v>
      </c>
      <c r="E14" s="107">
        <v>0.25999999046325684</v>
      </c>
      <c r="F14" s="20">
        <v>208.57990000000001</v>
      </c>
      <c r="G14" s="102">
        <f t="shared" si="0"/>
        <v>54.230772010827067</v>
      </c>
      <c r="H14" s="79"/>
      <c r="I14" s="79" t="s">
        <v>94</v>
      </c>
    </row>
    <row r="15" spans="1:15" x14ac:dyDescent="0.2">
      <c r="A15" s="21">
        <v>7</v>
      </c>
      <c r="B15" s="109" t="s">
        <v>102</v>
      </c>
      <c r="C15" s="108" t="s">
        <v>101</v>
      </c>
      <c r="D15" s="117">
        <v>1</v>
      </c>
      <c r="E15" s="107">
        <v>0.4699999988079071</v>
      </c>
      <c r="F15" s="20">
        <v>198.62309999999999</v>
      </c>
      <c r="G15" s="102">
        <f t="shared" si="0"/>
        <v>93.352856763222817</v>
      </c>
      <c r="H15" s="79"/>
      <c r="I15" s="79" t="s">
        <v>94</v>
      </c>
    </row>
    <row r="16" spans="1:15" ht="25.5" x14ac:dyDescent="0.2">
      <c r="A16" s="21">
        <v>8</v>
      </c>
      <c r="B16" s="109" t="s">
        <v>103</v>
      </c>
      <c r="C16" s="108" t="s">
        <v>93</v>
      </c>
      <c r="D16" s="117">
        <v>1</v>
      </c>
      <c r="E16" s="107">
        <v>4.690000057220459</v>
      </c>
      <c r="F16" s="20">
        <v>7.9183000000000003</v>
      </c>
      <c r="G16" s="102">
        <f t="shared" si="0"/>
        <v>37.136827453088763</v>
      </c>
      <c r="H16" s="79"/>
      <c r="I16" s="79" t="s">
        <v>94</v>
      </c>
    </row>
    <row r="17" spans="1:9" ht="25.5" x14ac:dyDescent="0.2">
      <c r="A17" s="21">
        <v>9</v>
      </c>
      <c r="B17" s="109" t="s">
        <v>104</v>
      </c>
      <c r="C17" s="108" t="s">
        <v>105</v>
      </c>
      <c r="D17" s="117">
        <v>1</v>
      </c>
      <c r="E17" s="107">
        <v>0.14000000059604645</v>
      </c>
      <c r="F17" s="20">
        <v>250.00749999999999</v>
      </c>
      <c r="G17" s="102">
        <f t="shared" si="0"/>
        <v>35.001050149016081</v>
      </c>
      <c r="H17" s="79"/>
      <c r="I17" s="79" t="s">
        <v>94</v>
      </c>
    </row>
    <row r="18" spans="1:9" ht="25.5" x14ac:dyDescent="0.2">
      <c r="A18" s="21">
        <v>10</v>
      </c>
      <c r="B18" s="109" t="s">
        <v>106</v>
      </c>
      <c r="C18" s="108" t="s">
        <v>101</v>
      </c>
      <c r="D18" s="117">
        <v>1</v>
      </c>
      <c r="E18" s="107">
        <v>4.6899998560547829E-3</v>
      </c>
      <c r="F18" s="20">
        <v>3364.2658999999999</v>
      </c>
      <c r="G18" s="102">
        <f t="shared" si="0"/>
        <v>15.778406586730014</v>
      </c>
      <c r="H18" s="79"/>
      <c r="I18" s="79" t="s">
        <v>94</v>
      </c>
    </row>
    <row r="19" spans="1:9" ht="25.5" x14ac:dyDescent="0.2">
      <c r="A19" s="21">
        <v>11</v>
      </c>
      <c r="B19" s="109" t="s">
        <v>107</v>
      </c>
      <c r="C19" s="108" t="s">
        <v>101</v>
      </c>
      <c r="D19" s="117">
        <v>1</v>
      </c>
      <c r="E19" s="107">
        <v>1.9999999552965164E-2</v>
      </c>
      <c r="F19" s="20">
        <v>1368.2644</v>
      </c>
      <c r="G19" s="102">
        <f t="shared" si="0"/>
        <v>27.36528738833815</v>
      </c>
      <c r="H19" s="79"/>
      <c r="I19" s="79" t="s">
        <v>94</v>
      </c>
    </row>
    <row r="20" spans="1:9" x14ac:dyDescent="0.2">
      <c r="A20" s="21">
        <v>12</v>
      </c>
      <c r="B20" s="109" t="s">
        <v>108</v>
      </c>
      <c r="C20" s="108" t="s">
        <v>93</v>
      </c>
      <c r="D20" s="117">
        <v>1</v>
      </c>
      <c r="E20" s="107">
        <v>4.690000057220459</v>
      </c>
      <c r="F20" s="20">
        <v>6.0053000000000001</v>
      </c>
      <c r="G20" s="102">
        <f t="shared" si="0"/>
        <v>28.164857343626021</v>
      </c>
      <c r="H20" s="79"/>
      <c r="I20" s="79" t="s">
        <v>94</v>
      </c>
    </row>
    <row r="21" spans="1:9" ht="25.5" x14ac:dyDescent="0.2">
      <c r="A21" s="21">
        <v>13</v>
      </c>
      <c r="B21" s="109" t="s">
        <v>109</v>
      </c>
      <c r="C21" s="108" t="s">
        <v>101</v>
      </c>
      <c r="D21" s="117">
        <v>1</v>
      </c>
      <c r="E21" s="107">
        <v>0.23000000417232513</v>
      </c>
      <c r="F21" s="20">
        <v>457.20940000000002</v>
      </c>
      <c r="G21" s="102">
        <f t="shared" si="0"/>
        <v>105.15816390762627</v>
      </c>
      <c r="H21" s="79"/>
      <c r="I21" s="79" t="s">
        <v>94</v>
      </c>
    </row>
    <row r="22" spans="1:9" ht="25.5" x14ac:dyDescent="0.2">
      <c r="A22" s="21">
        <v>14</v>
      </c>
      <c r="B22" s="109" t="s">
        <v>110</v>
      </c>
      <c r="C22" s="108" t="s">
        <v>101</v>
      </c>
      <c r="D22" s="117">
        <v>1</v>
      </c>
      <c r="E22" s="107">
        <v>1.9999999552965164E-2</v>
      </c>
      <c r="F22" s="20">
        <v>4274.0497999999998</v>
      </c>
      <c r="G22" s="102">
        <f t="shared" si="0"/>
        <v>85.480994089350844</v>
      </c>
      <c r="H22" s="79"/>
      <c r="I22" s="79" t="s">
        <v>94</v>
      </c>
    </row>
    <row r="23" spans="1:9" x14ac:dyDescent="0.2">
      <c r="A23" s="21">
        <v>15</v>
      </c>
      <c r="B23" s="109" t="s">
        <v>111</v>
      </c>
      <c r="C23" s="108" t="s">
        <v>112</v>
      </c>
      <c r="D23" s="117">
        <v>1</v>
      </c>
      <c r="E23" s="107">
        <v>4.690000057220459</v>
      </c>
      <c r="F23" s="20">
        <v>1.3480000000000001</v>
      </c>
      <c r="G23" s="102">
        <f t="shared" si="0"/>
        <v>6.3221200771331789</v>
      </c>
      <c r="H23" s="79"/>
      <c r="I23" s="79" t="s">
        <v>94</v>
      </c>
    </row>
    <row r="24" spans="1:9" ht="25.5" x14ac:dyDescent="0.2">
      <c r="A24" s="21">
        <v>16</v>
      </c>
      <c r="B24" s="109" t="s">
        <v>113</v>
      </c>
      <c r="C24" s="108" t="s">
        <v>93</v>
      </c>
      <c r="D24" s="117">
        <v>1</v>
      </c>
      <c r="E24" s="107">
        <v>4.690000057220459</v>
      </c>
      <c r="F24" s="20">
        <v>2.3300000000000001E-2</v>
      </c>
      <c r="G24" s="102">
        <f t="shared" si="0"/>
        <v>0.1092770013332367</v>
      </c>
      <c r="H24" s="79"/>
      <c r="I24" s="79" t="s">
        <v>94</v>
      </c>
    </row>
    <row r="25" spans="1:9" ht="25.5" x14ac:dyDescent="0.2">
      <c r="A25" s="21">
        <v>17</v>
      </c>
      <c r="B25" s="109" t="s">
        <v>114</v>
      </c>
      <c r="C25" s="108" t="s">
        <v>115</v>
      </c>
      <c r="D25" s="117">
        <v>1</v>
      </c>
      <c r="E25" s="107">
        <v>9.0000003576278687E-2</v>
      </c>
      <c r="F25" s="20">
        <v>1.2644</v>
      </c>
      <c r="G25" s="102">
        <f t="shared" si="0"/>
        <v>0.11379600452184677</v>
      </c>
      <c r="H25" s="79"/>
      <c r="I25" s="79" t="s">
        <v>94</v>
      </c>
    </row>
    <row r="26" spans="1:9" x14ac:dyDescent="0.2">
      <c r="A26" s="21">
        <v>18</v>
      </c>
      <c r="B26" s="109" t="s">
        <v>116</v>
      </c>
      <c r="C26" s="108" t="s">
        <v>93</v>
      </c>
      <c r="D26" s="117">
        <v>1</v>
      </c>
      <c r="E26" s="107">
        <v>9.380000114440918</v>
      </c>
      <c r="F26" s="20">
        <v>0.76280000000000003</v>
      </c>
      <c r="G26" s="102">
        <f t="shared" si="0"/>
        <v>7.1550640872955329</v>
      </c>
      <c r="H26" s="79"/>
      <c r="I26" s="79" t="s">
        <v>94</v>
      </c>
    </row>
    <row r="27" spans="1:9" ht="63.75" x14ac:dyDescent="0.2">
      <c r="A27" s="21">
        <v>19</v>
      </c>
      <c r="B27" s="109" t="s">
        <v>117</v>
      </c>
      <c r="C27" s="108" t="s">
        <v>93</v>
      </c>
      <c r="D27" s="117">
        <v>1</v>
      </c>
      <c r="E27" s="107">
        <v>1.9999999494757503E-5</v>
      </c>
      <c r="F27" s="20">
        <v>3325.1604000000002</v>
      </c>
      <c r="G27" s="102">
        <f t="shared" si="0"/>
        <v>6.6503206319987657E-2</v>
      </c>
      <c r="H27" s="79"/>
      <c r="I27" s="79" t="s">
        <v>94</v>
      </c>
    </row>
    <row r="28" spans="1:9" ht="25.5" x14ac:dyDescent="0.2">
      <c r="A28" s="21">
        <v>20</v>
      </c>
      <c r="B28" s="109" t="s">
        <v>118</v>
      </c>
      <c r="C28" s="108" t="s">
        <v>119</v>
      </c>
      <c r="D28" s="117">
        <v>1</v>
      </c>
      <c r="E28" s="107">
        <v>3.7000000011175871E-3</v>
      </c>
      <c r="F28" s="20">
        <v>14.703099999999999</v>
      </c>
      <c r="G28" s="102">
        <f t="shared" si="0"/>
        <v>5.4401470016431995E-2</v>
      </c>
      <c r="H28" s="79"/>
      <c r="I28" s="79" t="s">
        <v>94</v>
      </c>
    </row>
    <row r="29" spans="1:9" ht="25.5" x14ac:dyDescent="0.2">
      <c r="A29" s="21">
        <v>21</v>
      </c>
      <c r="B29" s="109" t="s">
        <v>120</v>
      </c>
      <c r="C29" s="108" t="s">
        <v>93</v>
      </c>
      <c r="D29" s="117">
        <v>1</v>
      </c>
      <c r="E29" s="107">
        <v>3.7000000011175871E-3</v>
      </c>
      <c r="F29" s="20">
        <v>1.1282000000000001</v>
      </c>
      <c r="G29" s="102">
        <f t="shared" si="0"/>
        <v>4.1743400012608624E-3</v>
      </c>
      <c r="H29" s="79"/>
      <c r="I29" s="79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61" t="s">
        <v>81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22"/>
    </row>
    <row r="2" spans="1:13" ht="15.75" x14ac:dyDescent="0.2">
      <c r="A2" s="105"/>
      <c r="B2" s="34" t="s">
        <v>30</v>
      </c>
      <c r="C2" s="168" t="str">
        <f>Итог!B4</f>
        <v>A08.30.046.002</v>
      </c>
      <c r="D2" s="169"/>
      <c r="E2" s="38"/>
      <c r="F2" s="38"/>
      <c r="H2" s="1"/>
    </row>
    <row r="3" spans="1:13" ht="15.75" x14ac:dyDescent="0.2">
      <c r="A3" s="105"/>
      <c r="B3" s="37" t="s">
        <v>28</v>
      </c>
      <c r="C3" s="170" t="str">
        <f>Итог!B5</f>
        <v>Патолого-анатомическое исследование биопсийного (операционного) материала второй категории сложности</v>
      </c>
      <c r="D3" s="171"/>
      <c r="E3" s="171"/>
      <c r="F3" s="171"/>
      <c r="G3" s="171"/>
      <c r="H3" s="171"/>
      <c r="I3" s="171"/>
      <c r="J3" s="171"/>
      <c r="K3" s="171"/>
      <c r="L3" s="171"/>
      <c r="M3" s="172"/>
    </row>
    <row r="4" spans="1:13" ht="15.75" x14ac:dyDescent="0.2">
      <c r="A4" s="105"/>
      <c r="B4" s="37"/>
      <c r="C4" s="118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6" t="s">
        <v>21</v>
      </c>
      <c r="L5" s="98" t="s">
        <v>11</v>
      </c>
    </row>
    <row r="6" spans="1:13" ht="13.5" customHeight="1" thickBot="1" x14ac:dyDescent="0.25">
      <c r="A6" s="173" t="s">
        <v>22</v>
      </c>
      <c r="B6" s="174"/>
      <c r="C6" s="174"/>
      <c r="D6" s="174"/>
      <c r="E6" s="174"/>
      <c r="F6" s="174"/>
      <c r="G6" s="174"/>
      <c r="H6" s="174"/>
      <c r="I6" s="174"/>
      <c r="J6" s="175"/>
      <c r="K6" s="97">
        <f>SUM(K7:K9953)</f>
        <v>0.23814203958019714</v>
      </c>
      <c r="L6" s="99"/>
    </row>
    <row r="7" spans="1:13" ht="15" x14ac:dyDescent="0.25">
      <c r="A7" s="28">
        <v>1</v>
      </c>
      <c r="B7" s="120" t="s">
        <v>121</v>
      </c>
      <c r="C7" s="121">
        <v>1</v>
      </c>
      <c r="D7" s="121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15</v>
      </c>
      <c r="J7" s="31">
        <f t="shared" ref="J7:J15" si="0">IFERROR(H7/I7,0)</f>
        <v>16</v>
      </c>
      <c r="K7" s="31" t="str">
        <f t="shared" ref="K7:K15" si="1">IF(AND(E7&gt;100000,E7&lt;1000000),D7*C7*E7/F7/G7/J7,"")</f>
        <v/>
      </c>
      <c r="L7" s="100"/>
    </row>
    <row r="8" spans="1:13" ht="15" x14ac:dyDescent="0.25">
      <c r="A8" s="28">
        <v>2</v>
      </c>
      <c r="B8" s="120" t="s">
        <v>122</v>
      </c>
      <c r="C8" s="121">
        <v>1</v>
      </c>
      <c r="D8" s="121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10</v>
      </c>
      <c r="J8" s="31">
        <f t="shared" si="0"/>
        <v>36</v>
      </c>
      <c r="K8" s="31" t="str">
        <f t="shared" si="1"/>
        <v/>
      </c>
      <c r="L8" s="100"/>
    </row>
    <row r="9" spans="1:13" ht="15" x14ac:dyDescent="0.25">
      <c r="A9" s="28">
        <v>3</v>
      </c>
      <c r="B9" s="120" t="s">
        <v>123</v>
      </c>
      <c r="C9" s="121">
        <v>1</v>
      </c>
      <c r="D9" s="121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0"/>
    </row>
    <row r="10" spans="1:13" ht="15" x14ac:dyDescent="0.25">
      <c r="A10" s="28">
        <v>4</v>
      </c>
      <c r="B10" s="120" t="s">
        <v>124</v>
      </c>
      <c r="C10" s="121">
        <v>1</v>
      </c>
      <c r="D10" s="121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0"/>
    </row>
    <row r="11" spans="1:13" ht="15" x14ac:dyDescent="0.25">
      <c r="A11" s="28">
        <v>5</v>
      </c>
      <c r="B11" s="120" t="s">
        <v>125</v>
      </c>
      <c r="C11" s="121">
        <v>1</v>
      </c>
      <c r="D11" s="121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0"/>
    </row>
    <row r="12" spans="1:13" ht="15" x14ac:dyDescent="0.25">
      <c r="A12" s="28">
        <v>6</v>
      </c>
      <c r="B12" s="120" t="s">
        <v>126</v>
      </c>
      <c r="C12" s="121">
        <v>1</v>
      </c>
      <c r="D12" s="121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0"/>
    </row>
    <row r="13" spans="1:13" ht="15" x14ac:dyDescent="0.25">
      <c r="A13" s="28">
        <v>7</v>
      </c>
      <c r="B13" s="120" t="s">
        <v>127</v>
      </c>
      <c r="C13" s="121">
        <v>1</v>
      </c>
      <c r="D13" s="121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0"/>
    </row>
    <row r="14" spans="1:13" ht="15" x14ac:dyDescent="0.25">
      <c r="A14" s="28">
        <v>8</v>
      </c>
      <c r="B14" s="120" t="s">
        <v>128</v>
      </c>
      <c r="C14" s="121">
        <v>1</v>
      </c>
      <c r="D14" s="121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80</v>
      </c>
      <c r="J14" s="31">
        <f t="shared" si="0"/>
        <v>18</v>
      </c>
      <c r="K14" s="31">
        <f t="shared" si="1"/>
        <v>0.23814203958019714</v>
      </c>
      <c r="L14" s="100"/>
    </row>
    <row r="15" spans="1:13" ht="15" x14ac:dyDescent="0.25">
      <c r="A15" s="28">
        <v>9</v>
      </c>
      <c r="B15" s="120" t="s">
        <v>129</v>
      </c>
      <c r="C15" s="121">
        <v>1</v>
      </c>
      <c r="D15" s="121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80</v>
      </c>
      <c r="J15" s="31">
        <f t="shared" si="0"/>
        <v>18</v>
      </c>
      <c r="K15" s="31" t="str">
        <f t="shared" si="1"/>
        <v/>
      </c>
      <c r="L15" s="100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2"/>
    </row>
    <row r="2" spans="1:13" ht="15.75" x14ac:dyDescent="0.2">
      <c r="A2" s="161" t="s">
        <v>83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22"/>
    </row>
    <row r="3" spans="1:13" ht="15.75" x14ac:dyDescent="0.2">
      <c r="A3" s="105"/>
      <c r="B3" s="34" t="s">
        <v>30</v>
      </c>
      <c r="C3" s="168" t="str">
        <f>Итог!B4</f>
        <v>A08.30.046.002</v>
      </c>
      <c r="D3" s="169"/>
      <c r="E3" s="38"/>
      <c r="F3" s="38"/>
      <c r="H3" s="1"/>
    </row>
    <row r="4" spans="1:13" ht="15.75" x14ac:dyDescent="0.2">
      <c r="A4" s="105"/>
      <c r="B4" s="37" t="s">
        <v>28</v>
      </c>
      <c r="C4" s="170" t="str">
        <f>Итог!B5</f>
        <v>Патолого-анатомическое исследование биопсийного (операционного) материала второй категории сложности</v>
      </c>
      <c r="D4" s="171"/>
      <c r="E4" s="171"/>
      <c r="F4" s="171"/>
      <c r="G4" s="171"/>
      <c r="H4" s="171"/>
      <c r="I4" s="171"/>
      <c r="J4" s="171"/>
      <c r="K4" s="171"/>
      <c r="L4" s="171"/>
      <c r="M4" s="172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6" t="s">
        <v>21</v>
      </c>
      <c r="L6" s="98" t="s">
        <v>11</v>
      </c>
    </row>
    <row r="7" spans="1:13" ht="13.5" customHeight="1" thickBot="1" x14ac:dyDescent="0.25">
      <c r="A7" s="173" t="s">
        <v>22</v>
      </c>
      <c r="B7" s="174"/>
      <c r="C7" s="174"/>
      <c r="D7" s="174"/>
      <c r="E7" s="174"/>
      <c r="F7" s="174"/>
      <c r="G7" s="174"/>
      <c r="H7" s="174"/>
      <c r="I7" s="174"/>
      <c r="J7" s="175"/>
      <c r="K7" s="97">
        <f>SUM(K8:K19987)</f>
        <v>272.67141411510102</v>
      </c>
      <c r="L7" s="99"/>
    </row>
    <row r="8" spans="1:13" ht="15" x14ac:dyDescent="0.25">
      <c r="A8" s="28">
        <v>1</v>
      </c>
      <c r="B8" s="120" t="s">
        <v>121</v>
      </c>
      <c r="C8" s="121">
        <v>1</v>
      </c>
      <c r="D8" s="121">
        <v>1</v>
      </c>
      <c r="E8" s="29">
        <v>1197899.1258</v>
      </c>
      <c r="F8" s="30">
        <v>10</v>
      </c>
      <c r="G8" s="30">
        <v>248</v>
      </c>
      <c r="H8" s="30">
        <v>240</v>
      </c>
      <c r="I8" s="30">
        <v>15</v>
      </c>
      <c r="J8" s="31">
        <f t="shared" ref="J8:J16" si="0">IFERROR(H8/I8,0)</f>
        <v>16</v>
      </c>
      <c r="K8" s="31">
        <f t="shared" ref="K8:K16" si="1">IF(E8&gt;100000,(D8*C8*E8/F8/G8/J8),"")</f>
        <v>30.188990065524195</v>
      </c>
      <c r="L8" s="100"/>
    </row>
    <row r="9" spans="1:13" ht="15" x14ac:dyDescent="0.25">
      <c r="A9" s="28">
        <v>2</v>
      </c>
      <c r="B9" s="120" t="s">
        <v>122</v>
      </c>
      <c r="C9" s="121">
        <v>1</v>
      </c>
      <c r="D9" s="121">
        <v>1</v>
      </c>
      <c r="E9" s="29">
        <v>2984277.2283999999</v>
      </c>
      <c r="F9" s="30">
        <v>10</v>
      </c>
      <c r="G9" s="30">
        <v>248</v>
      </c>
      <c r="H9" s="30">
        <v>360</v>
      </c>
      <c r="I9" s="30">
        <v>10</v>
      </c>
      <c r="J9" s="31">
        <f t="shared" si="0"/>
        <v>36</v>
      </c>
      <c r="K9" s="31">
        <f t="shared" si="1"/>
        <v>33.426044224910392</v>
      </c>
      <c r="L9" s="100"/>
    </row>
    <row r="10" spans="1:13" ht="15" x14ac:dyDescent="0.25">
      <c r="A10" s="28">
        <v>3</v>
      </c>
      <c r="B10" s="120" t="s">
        <v>123</v>
      </c>
      <c r="C10" s="121">
        <v>1</v>
      </c>
      <c r="D10" s="121">
        <v>0.51</v>
      </c>
      <c r="E10" s="29">
        <v>5357714.78</v>
      </c>
      <c r="F10" s="30">
        <v>10</v>
      </c>
      <c r="G10" s="30">
        <v>248</v>
      </c>
      <c r="H10" s="30">
        <v>900</v>
      </c>
      <c r="I10" s="30">
        <v>15</v>
      </c>
      <c r="J10" s="31">
        <f t="shared" si="0"/>
        <v>60</v>
      </c>
      <c r="K10" s="31">
        <f t="shared" si="1"/>
        <v>18.363135334677416</v>
      </c>
      <c r="L10" s="100"/>
    </row>
    <row r="11" spans="1:13" ht="15" x14ac:dyDescent="0.25">
      <c r="A11" s="28">
        <v>4</v>
      </c>
      <c r="B11" s="120" t="s">
        <v>124</v>
      </c>
      <c r="C11" s="121">
        <v>1</v>
      </c>
      <c r="D11" s="121">
        <v>0.49</v>
      </c>
      <c r="E11" s="29">
        <v>6906652.0365000004</v>
      </c>
      <c r="F11" s="30">
        <v>10</v>
      </c>
      <c r="G11" s="30">
        <v>248</v>
      </c>
      <c r="H11" s="30">
        <v>900</v>
      </c>
      <c r="I11" s="30">
        <v>37.5</v>
      </c>
      <c r="J11" s="31">
        <f t="shared" si="0"/>
        <v>24</v>
      </c>
      <c r="K11" s="31">
        <f t="shared" si="1"/>
        <v>56.859198553175396</v>
      </c>
      <c r="L11" s="100"/>
    </row>
    <row r="12" spans="1:13" ht="15" x14ac:dyDescent="0.25">
      <c r="A12" s="28">
        <v>5</v>
      </c>
      <c r="B12" s="120" t="s">
        <v>125</v>
      </c>
      <c r="C12" s="121">
        <v>1</v>
      </c>
      <c r="D12" s="121">
        <v>1</v>
      </c>
      <c r="E12" s="29">
        <v>1776499.9269999999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>
        <f t="shared" si="1"/>
        <v>8.9541326965725805</v>
      </c>
      <c r="L12" s="100"/>
    </row>
    <row r="13" spans="1:13" ht="15" x14ac:dyDescent="0.25">
      <c r="A13" s="28">
        <v>6</v>
      </c>
      <c r="B13" s="120" t="s">
        <v>126</v>
      </c>
      <c r="C13" s="121">
        <v>1</v>
      </c>
      <c r="D13" s="121">
        <v>1</v>
      </c>
      <c r="E13" s="29">
        <v>2505261.6523000002</v>
      </c>
      <c r="F13" s="30">
        <v>10</v>
      </c>
      <c r="G13" s="30">
        <v>248</v>
      </c>
      <c r="H13" s="30">
        <v>360</v>
      </c>
      <c r="I13" s="30">
        <v>4.5</v>
      </c>
      <c r="J13" s="31">
        <f t="shared" si="0"/>
        <v>80</v>
      </c>
      <c r="K13" s="31">
        <f t="shared" si="1"/>
        <v>12.627326876512097</v>
      </c>
      <c r="L13" s="100"/>
    </row>
    <row r="14" spans="1:13" ht="15" x14ac:dyDescent="0.25">
      <c r="A14" s="28">
        <v>7</v>
      </c>
      <c r="B14" s="120" t="s">
        <v>127</v>
      </c>
      <c r="C14" s="121">
        <v>1</v>
      </c>
      <c r="D14" s="121">
        <v>1</v>
      </c>
      <c r="E14" s="29">
        <v>4545749.8132999996</v>
      </c>
      <c r="F14" s="30">
        <v>10</v>
      </c>
      <c r="G14" s="30">
        <v>248</v>
      </c>
      <c r="H14" s="30">
        <v>360</v>
      </c>
      <c r="I14" s="30">
        <v>22</v>
      </c>
      <c r="J14" s="31">
        <f t="shared" si="0"/>
        <v>16.363636363636363</v>
      </c>
      <c r="K14" s="31">
        <f t="shared" si="1"/>
        <v>112.01444432414876</v>
      </c>
      <c r="L14" s="100"/>
    </row>
    <row r="15" spans="1:13" ht="15" x14ac:dyDescent="0.25">
      <c r="A15" s="28">
        <v>8</v>
      </c>
      <c r="B15" s="120" t="s">
        <v>128</v>
      </c>
      <c r="C15" s="121">
        <v>1</v>
      </c>
      <c r="D15" s="121">
        <v>1.67E-2</v>
      </c>
      <c r="E15" s="29">
        <v>636566.50580000004</v>
      </c>
      <c r="F15" s="30">
        <v>10</v>
      </c>
      <c r="G15" s="30">
        <v>248</v>
      </c>
      <c r="H15" s="30">
        <v>1440</v>
      </c>
      <c r="I15" s="30">
        <v>80</v>
      </c>
      <c r="J15" s="31">
        <f t="shared" si="0"/>
        <v>18</v>
      </c>
      <c r="K15" s="31">
        <f t="shared" si="1"/>
        <v>0.23814203958019714</v>
      </c>
      <c r="L15" s="100"/>
    </row>
    <row r="16" spans="1:13" ht="15" x14ac:dyDescent="0.25">
      <c r="A16" s="28">
        <v>9</v>
      </c>
      <c r="B16" s="120" t="s">
        <v>129</v>
      </c>
      <c r="C16" s="121">
        <v>1</v>
      </c>
      <c r="D16" s="121">
        <v>1.67E-2</v>
      </c>
      <c r="E16" s="29">
        <v>69269.961899999995</v>
      </c>
      <c r="F16" s="30">
        <v>10</v>
      </c>
      <c r="G16" s="30">
        <v>248</v>
      </c>
      <c r="H16" s="30">
        <v>1440</v>
      </c>
      <c r="I16" s="30">
        <v>80</v>
      </c>
      <c r="J16" s="31">
        <f t="shared" si="0"/>
        <v>18</v>
      </c>
      <c r="K16" s="31" t="str">
        <f t="shared" si="1"/>
        <v/>
      </c>
      <c r="L16" s="100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76" t="s">
        <v>55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1" t="s">
        <v>8</v>
      </c>
      <c r="B3" s="101" t="s">
        <v>9</v>
      </c>
      <c r="C3" s="101" t="s">
        <v>4</v>
      </c>
      <c r="D3" s="101" t="s">
        <v>5</v>
      </c>
      <c r="E3" s="101" t="s">
        <v>6</v>
      </c>
      <c r="F3" s="101" t="s">
        <v>17</v>
      </c>
      <c r="G3" s="103" t="s">
        <v>10</v>
      </c>
      <c r="H3" s="101" t="s">
        <v>53</v>
      </c>
      <c r="I3" s="101" t="s">
        <v>18</v>
      </c>
      <c r="J3" s="101" t="s">
        <v>54</v>
      </c>
      <c r="K3" s="101" t="s">
        <v>79</v>
      </c>
    </row>
    <row r="4" spans="1:11" ht="15" customHeight="1" x14ac:dyDescent="0.2">
      <c r="A4" s="177" t="s">
        <v>23</v>
      </c>
      <c r="B4" s="178"/>
      <c r="C4" s="178"/>
      <c r="D4" s="178"/>
      <c r="E4" s="178"/>
      <c r="F4" s="178"/>
      <c r="G4" s="178"/>
      <c r="H4" s="178"/>
      <c r="I4" s="179"/>
      <c r="J4" s="123">
        <f>SUM(J5:J20000)</f>
        <v>0</v>
      </c>
      <c r="K4" s="124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4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2025-09-23T07:46:31Z</dcterms:modified>
</cp:coreProperties>
</file>