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осмертные патолого-анатомические исследования\"/>
    </mc:Choice>
  </mc:AlternateContent>
  <bookViews>
    <workbookView xWindow="0" yWindow="0" windowWidth="28800" windowHeight="9900" tabRatio="82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2" i="27" l="1"/>
  <c r="B20" i="27"/>
  <c r="B16" i="27"/>
  <c r="B11" i="27"/>
  <c r="I12" i="13"/>
  <c r="I11" i="13"/>
  <c r="I10" i="13"/>
  <c r="I9" i="13"/>
  <c r="C24" i="13"/>
  <c r="C23" i="13"/>
  <c r="C22" i="13"/>
  <c r="D22" i="13" s="1"/>
  <c r="C21" i="13"/>
  <c r="D21" i="13" s="1"/>
  <c r="C20" i="13"/>
  <c r="D20" i="13" s="1"/>
  <c r="E12" i="13"/>
  <c r="G12" i="13" s="1"/>
  <c r="H12" i="13" s="1"/>
  <c r="J12" i="13" s="1"/>
  <c r="B29" i="13"/>
  <c r="B30" i="13" s="1"/>
  <c r="B28" i="13"/>
  <c r="C36" i="13"/>
  <c r="D36" i="13" s="1"/>
  <c r="D23" i="13"/>
  <c r="D24" i="13" l="1"/>
  <c r="C34" i="13"/>
  <c r="D34" i="13" s="1"/>
  <c r="C35" i="13"/>
  <c r="D35" i="13" s="1"/>
  <c r="C33" i="13"/>
  <c r="D33" i="13" s="1"/>
  <c r="J20" i="35" l="1"/>
  <c r="K20" i="35" s="1"/>
  <c r="K19" i="35"/>
  <c r="J19" i="35"/>
  <c r="K18" i="35"/>
  <c r="J18" i="35"/>
  <c r="K17" i="35"/>
  <c r="J17" i="35"/>
  <c r="K16" i="35"/>
  <c r="J16" i="35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K9" i="35" s="1"/>
  <c r="K19" i="34"/>
  <c r="J19" i="34"/>
  <c r="K18" i="34"/>
  <c r="J18" i="34"/>
  <c r="K17" i="34"/>
  <c r="J17" i="34"/>
  <c r="K16" i="34"/>
  <c r="J16" i="34"/>
  <c r="K15" i="34"/>
  <c r="J15" i="34"/>
  <c r="K14" i="34"/>
  <c r="J14" i="34"/>
  <c r="K13" i="34"/>
  <c r="J13" i="34"/>
  <c r="K12" i="34"/>
  <c r="J12" i="34"/>
  <c r="K11" i="34"/>
  <c r="J11" i="34"/>
  <c r="K10" i="34"/>
  <c r="J10" i="34"/>
  <c r="K9" i="34"/>
  <c r="J9" i="34"/>
  <c r="K8" i="34"/>
  <c r="J8" i="34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7" i="27" l="1"/>
  <c r="J4" i="23" l="1"/>
  <c r="K6" i="34"/>
  <c r="B28" i="27" s="1"/>
  <c r="J8" i="35"/>
  <c r="J7" i="34"/>
  <c r="K8" i="35" l="1"/>
  <c r="K7" i="35" s="1"/>
  <c r="B29" i="27" s="1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6" i="27" l="1"/>
  <c r="B37" i="27"/>
</calcChain>
</file>

<file path=xl/sharedStrings.xml><?xml version="1.0" encoding="utf-8"?>
<sst xmlns="http://schemas.openxmlformats.org/spreadsheetml/2006/main" count="260" uniqueCount="173">
  <si>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</si>
  <si>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</si>
  <si>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</si>
  <si>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</si>
  <si>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</si>
  <si>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</si>
  <si>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</si>
  <si>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</si>
  <si>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</si>
  <si>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</si>
  <si>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</si>
  <si>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</si>
  <si>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</si>
  <si>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</si>
  <si>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</si>
  <si>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</si>
  <si>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</si>
  <si>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</si>
  <si>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</si>
  <si>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</si>
  <si>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</si>
  <si>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</si>
  <si>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</si>
  <si>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</si>
  <si>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</si>
  <si>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</si>
  <si>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</si>
  <si>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</si>
  <si>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</si>
  <si>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</si>
  <si>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</si>
  <si>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</si>
  <si>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</si>
  <si>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</si>
  <si>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</si>
  <si>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</si>
  <si>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</si>
  <si>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</si>
  <si>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</si>
  <si>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</si>
  <si>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</si>
  <si>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</si>
  <si>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</si>
  <si>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</si>
  <si>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</si>
  <si>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</si>
  <si>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</si>
  <si>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</si>
  <si>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</si>
  <si>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</si>
  <si>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</si>
  <si>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</si>
  <si>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</si>
  <si>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</si>
  <si>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</si>
  <si>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</si>
  <si>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</si>
  <si>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</si>
  <si>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</si>
  <si>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</si>
  <si>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</si>
  <si>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</si>
  <si>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</si>
  <si>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</si>
  <si>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</si>
  <si>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</si>
  <si>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</si>
  <si>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</si>
  <si>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</si>
  <si>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</si>
  <si>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</si>
  <si>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</si>
  <si>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</si>
  <si>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</si>
  <si>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</si>
  <si>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</si>
  <si>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</si>
  <si>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</si>
  <si>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</si>
  <si>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</si>
  <si>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</si>
  <si>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</si>
  <si>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</si>
  <si>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</si>
  <si>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</si>
  <si>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</si>
  <si>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</si>
  <si>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</si>
  <si>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</si>
  <si>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</si>
  <si>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</si>
  <si>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</si>
  <si>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</si>
  <si>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</si>
  <si>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</si>
  <si>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Секционный набор (патологоанатомический, без ящика)</t>
  </si>
  <si>
    <t>шт</t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</si>
  <si>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</si>
  <si>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</si>
  <si>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</si>
  <si>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</si>
  <si>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</si>
  <si>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</si>
  <si>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</si>
  <si>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</si>
  <si>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</si>
  <si>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</si>
  <si>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</si>
  <si>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</si>
  <si>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</si>
  <si>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</si>
  <si>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</si>
  <si>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</si>
  <si>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</si>
  <si>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</si>
  <si>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</si>
  <si>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</si>
  <si>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</si>
  <si>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Перчатки нестерильные (1 на 270 исследований)</t>
  </si>
  <si>
    <t>пара</t>
  </si>
  <si>
    <t>Маска одноразовая</t>
  </si>
  <si>
    <t>_x000D_
Перчатки «Кольчужные»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</si>
  <si>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</si>
  <si>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</si>
  <si>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</si>
  <si>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</si>
  <si>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</si>
  <si>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</si>
  <si>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</si>
  <si>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</si>
  <si>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</si>
  <si>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Стол патологоанатомический</t>
  </si>
  <si>
    <t>Светильник бестеневой медицинский</t>
  </si>
  <si>
    <t>Весы электронные медицинские ВЭМ-150</t>
  </si>
  <si>
    <t>Холодильная камера секционная/ Камера холодильная для морга КСБ2/2П</t>
  </si>
  <si>
    <t>A08.30.019.006</t>
  </si>
  <si>
    <t>Патолого-анатомическое вскрытие пятой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</si>
  <si>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</si>
  <si>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</si>
  <si>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</si>
  <si>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</si>
  <si>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</si>
  <si>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</si>
  <si>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</si>
  <si>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</si>
  <si>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</si>
  <si>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</si>
  <si>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</si>
  <si>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</si>
  <si>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</si>
  <si>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</si>
  <si>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</si>
  <si>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</si>
  <si>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</si>
  <si>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</si>
  <si>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</si>
  <si>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В соответствии с Порядком проведения патолого-анатомических вскрытий, утвержденных приказом Минздрава России от 29.04.2025 №261н</t>
  </si>
  <si>
    <t>Услуга включает: приемку, регистрацию, изучение медицинской документации, собственно патолого-анатомическое вскрытие, макроскопическое изучение, вырезку, лабораторную обработку и микроскопическое изучение, оформление протокола, архивирование первичных материалов. Услуга расчитана исходя из среднего числа до 20-25 объектов в случае, с применением до 4 окрасок.</t>
  </si>
  <si>
    <t>Первая категория сложности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</si>
  <si>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</si>
  <si>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</si>
  <si>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</si>
  <si>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</si>
  <si>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Рабочие дни в году</t>
  </si>
  <si>
    <t>Продолжительность раб дня (час)</t>
  </si>
  <si>
    <t>Продолжительность раб дня (мин)</t>
  </si>
  <si>
    <t>Всего раб часов в году</t>
  </si>
  <si>
    <t>Всего раб мин в году</t>
  </si>
  <si>
    <t>Расчет времени для четвертой категории сложности</t>
  </si>
  <si>
    <t>фельдшер-лаборант</t>
  </si>
  <si>
    <t>санитар</t>
  </si>
  <si>
    <t>медицинский регистратор</t>
  </si>
  <si>
    <t>Медицинский регистратор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</si>
</sst>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&quot;   &quot;"/>
    <numFmt numFmtId="167" formatCode="#,##0.00_ ;\-#,##0.00\ "/>
    <numFmt numFmtId="168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88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43" fontId="19" fillId="7" borderId="14" xfId="0" applyNumberFormat="1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3" fillId="0" borderId="0" xfId="0" applyFont="1"/>
    <xf numFmtId="16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3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4" fillId="0" borderId="0" xfId="0" applyFont="1"/>
    <xf numFmtId="167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6" fillId="0" borderId="0" xfId="0" applyFont="1"/>
    <xf numFmtId="2" fontId="15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64" fontId="2" fillId="0" borderId="1" xfId="7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" fontId="8" fillId="0" borderId="1" xfId="7" applyNumberFormat="1" applyFont="1" applyBorder="1" applyAlignment="1">
      <alignment horizontal="center" vertical="center"/>
    </xf>
    <xf numFmtId="164" fontId="15" fillId="0" borderId="1" xfId="7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7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5" fillId="10" borderId="1" xfId="0" applyNumberFormat="1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left" vertical="top" wrapText="1"/>
    </xf>
    <xf numFmtId="0" fontId="25" fillId="4" borderId="20" xfId="0" applyFont="1" applyFill="1" applyBorder="1" applyAlignment="1">
      <alignment horizontal="left" vertical="center" wrapText="1"/>
    </xf>
    <xf numFmtId="0" fontId="25" fillId="4" borderId="31" xfId="0" applyFont="1" applyFill="1" applyBorder="1" applyAlignment="1">
      <alignment horizontal="left" vertical="top" wrapText="1"/>
    </xf>
    <xf numFmtId="4" fontId="25" fillId="4" borderId="10" xfId="0" applyNumberFormat="1" applyFont="1" applyFill="1" applyBorder="1" applyAlignment="1">
      <alignment horizontal="center" vertical="center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7"/>
  <sheetViews>
    <sheetView tabSelected="1" topLeftCell="A25" workbookViewId="0">
      <selection activeCell="B22" sqref="B22:B23"/>
    </sheetView>
  </sheetViews>
  <sheetFormatPr defaultRowHeight="15" x14ac:dyDescent="0.25"/>
  <cols>
    <col min="1" max="1" width="56" style="44" customWidth="1"/>
    <col min="2" max="2" width="44" style="44" customWidth="1"/>
    <col min="3" max="3" width="50.140625" style="44" customWidth="1"/>
    <col min="4" max="8" width="9.140625" style="44"/>
    <col min="9" max="9" width="12" style="44" customWidth="1"/>
    <col min="10" max="16384" width="9.140625" style="44"/>
  </cols>
  <sheetData>
    <row r="1" spans="1:3" ht="19.5" thickBot="1" x14ac:dyDescent="0.3">
      <c r="A1" s="129" t="s">
        <v>69</v>
      </c>
      <c r="B1" s="129"/>
      <c r="C1" s="129"/>
    </row>
    <row r="2" spans="1:3" ht="15.75" thickBot="1" x14ac:dyDescent="0.3">
      <c r="A2" s="57" t="s">
        <v>13</v>
      </c>
      <c r="B2" s="58" t="s">
        <v>14</v>
      </c>
      <c r="C2" s="59" t="s">
        <v>11</v>
      </c>
    </row>
    <row r="3" spans="1:3" ht="15.75" thickBot="1" x14ac:dyDescent="0.3">
      <c r="A3" s="54" t="s">
        <v>62</v>
      </c>
      <c r="B3" s="55"/>
      <c r="C3" s="56"/>
    </row>
    <row r="4" spans="1:3" x14ac:dyDescent="0.25">
      <c r="A4" s="52" t="s">
        <v>30</v>
      </c>
      <c r="B4" s="76" t="s">
        <v>135</v>
      </c>
      <c r="C4" s="53"/>
    </row>
    <row r="5" spans="1:3" ht="28.5" x14ac:dyDescent="0.25">
      <c r="A5" s="46" t="s">
        <v>28</v>
      </c>
      <c r="B5" s="79" t="s">
        <v>136</v>
      </c>
      <c r="C5" s="47"/>
    </row>
    <row r="6" spans="1:3" ht="150" x14ac:dyDescent="0.25">
      <c r="A6" s="48" t="s">
        <v>29</v>
      </c>
      <c r="B6" s="151" t="s">
        <v>157</v>
      </c>
      <c r="C6" s="152" t="s">
        <v>156</v>
      </c>
    </row>
    <row r="7" spans="1:3" ht="30.75" thickBot="1" x14ac:dyDescent="0.3">
      <c r="A7" s="51" t="s">
        <v>31</v>
      </c>
      <c r="B7" s="69" t="s">
        <v>137</v>
      </c>
      <c r="C7" s="94"/>
    </row>
    <row r="8" spans="1:3" ht="29.25" thickBot="1" x14ac:dyDescent="0.3">
      <c r="A8" s="71" t="s">
        <v>63</v>
      </c>
      <c r="B8" s="55"/>
      <c r="C8" s="56"/>
    </row>
    <row r="9" spans="1:3" ht="45" x14ac:dyDescent="0.25">
      <c r="A9" s="70" t="s">
        <v>139</v>
      </c>
      <c r="B9" s="60" t="s">
        <v>140</v>
      </c>
      <c r="C9" s="61" t="s">
        <v>141</v>
      </c>
    </row>
    <row r="10" spans="1:3" ht="60" x14ac:dyDescent="0.25">
      <c r="A10" s="70" t="s">
        <v>142</v>
      </c>
      <c r="B10" s="60" t="s">
        <v>89</v>
      </c>
      <c r="C10" s="61" t="s">
        <v>143</v>
      </c>
    </row>
    <row r="11" spans="1:3" ht="45" x14ac:dyDescent="0.25">
      <c r="A11" s="127" t="s">
        <v>144</v>
      </c>
      <c r="B11" s="187">
        <f>'ФОТ основного персонала'!I9</f>
        <v>900</v>
      </c>
      <c r="C11" s="61" t="s">
        <v>145</v>
      </c>
    </row>
    <row r="12" spans="1:3" ht="30" x14ac:dyDescent="0.25">
      <c r="A12" s="130"/>
      <c r="B12" s="182"/>
      <c r="C12" s="61" t="s">
        <v>146</v>
      </c>
    </row>
    <row r="13" spans="1:3" ht="60" x14ac:dyDescent="0.25">
      <c r="A13" s="131"/>
      <c r="B13" s="183"/>
      <c r="C13" s="61" t="s">
        <v>147</v>
      </c>
    </row>
    <row r="14" spans="1:3" ht="45" x14ac:dyDescent="0.25">
      <c r="A14" s="70" t="s">
        <v>148</v>
      </c>
      <c r="B14" s="60" t="s">
        <v>149</v>
      </c>
      <c r="C14" s="61" t="s">
        <v>150</v>
      </c>
    </row>
    <row r="15" spans="1:3" ht="45" x14ac:dyDescent="0.25">
      <c r="A15" s="70" t="s">
        <v>151</v>
      </c>
      <c r="B15" s="60" t="s">
        <v>90</v>
      </c>
      <c r="C15" s="61" t="s">
        <v>143</v>
      </c>
    </row>
    <row r="16" spans="1:3" ht="45" x14ac:dyDescent="0.25">
      <c r="A16" s="127" t="s">
        <v>152</v>
      </c>
      <c r="B16" s="187">
        <f>'ФОТ основного персонала'!I10</f>
        <v>900</v>
      </c>
      <c r="C16" s="61" t="s">
        <v>145</v>
      </c>
    </row>
    <row r="17" spans="1:3" ht="30" x14ac:dyDescent="0.25">
      <c r="A17" s="130"/>
      <c r="B17" s="182"/>
      <c r="C17" s="61" t="s">
        <v>146</v>
      </c>
    </row>
    <row r="18" spans="1:3" ht="60" x14ac:dyDescent="0.25">
      <c r="A18" s="131"/>
      <c r="B18" s="183"/>
      <c r="C18" s="61" t="s">
        <v>147</v>
      </c>
    </row>
    <row r="19" spans="1:3" ht="30" x14ac:dyDescent="0.25">
      <c r="A19" s="70" t="s">
        <v>153</v>
      </c>
      <c r="B19" s="60" t="s">
        <v>91</v>
      </c>
      <c r="C19" s="61" t="s">
        <v>143</v>
      </c>
    </row>
    <row r="20" spans="1:3" ht="45" x14ac:dyDescent="0.25">
      <c r="A20" s="127" t="s">
        <v>154</v>
      </c>
      <c r="B20" s="187">
        <f>'ФОТ основного персонала'!I11</f>
        <v>675</v>
      </c>
      <c r="C20" s="61" t="s">
        <v>145</v>
      </c>
    </row>
    <row r="21" spans="1:3" ht="15.75" thickBot="1" x14ac:dyDescent="0.3">
      <c r="A21" s="128"/>
      <c r="B21" s="181"/>
      <c r="C21" s="61" t="s">
        <v>155</v>
      </c>
    </row>
    <row r="22" spans="1:3" ht="45" x14ac:dyDescent="0.25">
      <c r="A22" s="184" t="s">
        <v>154</v>
      </c>
      <c r="B22" s="187">
        <f>'ФОТ основного персонала'!I12</f>
        <v>225</v>
      </c>
      <c r="C22" s="185" t="s">
        <v>145</v>
      </c>
    </row>
    <row r="23" spans="1:3" ht="15.75" thickBot="1" x14ac:dyDescent="0.3">
      <c r="A23" s="186"/>
      <c r="B23" s="181"/>
      <c r="C23" s="185" t="s">
        <v>155</v>
      </c>
    </row>
    <row r="24" spans="1:3" x14ac:dyDescent="0.25">
      <c r="A24" s="72" t="s">
        <v>64</v>
      </c>
      <c r="B24" s="73"/>
      <c r="C24" s="74"/>
    </row>
    <row r="25" spans="1:3" ht="45" x14ac:dyDescent="0.25">
      <c r="A25" s="49" t="s">
        <v>57</v>
      </c>
      <c r="B25" s="75">
        <f>'ФОТ основного персонала'!$J$16</f>
        <v>23093.238296435171</v>
      </c>
      <c r="C25" s="50" t="s">
        <v>48</v>
      </c>
    </row>
    <row r="26" spans="1:3" ht="30" x14ac:dyDescent="0.25">
      <c r="A26" s="49" t="s">
        <v>52</v>
      </c>
      <c r="B26" s="45">
        <f>'расходные материалы'!G8</f>
        <v>14514.235626817032</v>
      </c>
      <c r="C26" s="50" t="s">
        <v>49</v>
      </c>
    </row>
    <row r="27" spans="1:3" ht="30" x14ac:dyDescent="0.25">
      <c r="A27" s="49" t="s">
        <v>26</v>
      </c>
      <c r="B27" s="45">
        <f>'лекарственные препараты'!J4</f>
        <v>0</v>
      </c>
      <c r="C27" s="50" t="s">
        <v>56</v>
      </c>
    </row>
    <row r="28" spans="1:3" ht="30" x14ac:dyDescent="0.25">
      <c r="A28" s="95" t="s">
        <v>84</v>
      </c>
      <c r="B28" s="45">
        <f>амортизация_КСГ!K6</f>
        <v>37.758537638345096</v>
      </c>
      <c r="C28" s="50" t="s">
        <v>85</v>
      </c>
    </row>
    <row r="29" spans="1:3" ht="30" x14ac:dyDescent="0.25">
      <c r="A29" s="95" t="s">
        <v>76</v>
      </c>
      <c r="B29" s="45">
        <f>амортизация_ВМП!K7</f>
        <v>363.74384731579244</v>
      </c>
      <c r="C29" s="50" t="s">
        <v>77</v>
      </c>
    </row>
    <row r="30" spans="1:3" x14ac:dyDescent="0.25">
      <c r="A30" s="62" t="s">
        <v>65</v>
      </c>
      <c r="B30" s="63"/>
      <c r="C30" s="64"/>
    </row>
    <row r="31" spans="1:3" ht="75" x14ac:dyDescent="0.25">
      <c r="A31" s="49" t="s">
        <v>59</v>
      </c>
      <c r="B31" s="96">
        <v>0.25</v>
      </c>
      <c r="C31" s="65" t="s">
        <v>60</v>
      </c>
    </row>
    <row r="32" spans="1:3" ht="60" x14ac:dyDescent="0.25">
      <c r="A32" s="49" t="s">
        <v>66</v>
      </c>
      <c r="B32" s="66">
        <f>B25*B31</f>
        <v>5773.3095741087927</v>
      </c>
      <c r="C32" s="65" t="s">
        <v>12</v>
      </c>
    </row>
    <row r="33" spans="1:3" x14ac:dyDescent="0.25">
      <c r="A33" s="85" t="s">
        <v>67</v>
      </c>
      <c r="B33" s="86">
        <f>B25+B32</f>
        <v>28866.547870543964</v>
      </c>
      <c r="C33" s="87" t="s">
        <v>12</v>
      </c>
    </row>
    <row r="34" spans="1:3" x14ac:dyDescent="0.25">
      <c r="A34" s="67" t="s">
        <v>61</v>
      </c>
      <c r="B34" s="66" t="s">
        <v>138</v>
      </c>
      <c r="C34" s="68" t="s">
        <v>60</v>
      </c>
    </row>
    <row r="35" spans="1:3" ht="15.75" thickBot="1" x14ac:dyDescent="0.3">
      <c r="A35" s="67" t="s">
        <v>68</v>
      </c>
      <c r="B35" s="77">
        <f>B33*B34</f>
        <v>6639.306010225112</v>
      </c>
      <c r="C35" s="78" t="s">
        <v>12</v>
      </c>
    </row>
    <row r="36" spans="1:3" ht="15.75" thickBot="1" x14ac:dyDescent="0.3">
      <c r="A36" s="88" t="s">
        <v>86</v>
      </c>
      <c r="B36" s="89">
        <f>B25+B26+B27+B28+B32+B35</f>
        <v>50057.848045224448</v>
      </c>
      <c r="C36" s="90"/>
    </row>
    <row r="37" spans="1:3" ht="15.75" thickBot="1" x14ac:dyDescent="0.3">
      <c r="A37" s="92" t="s">
        <v>78</v>
      </c>
      <c r="B37" s="93">
        <f>B25+B26+B27+B29+B32+B35</f>
        <v>50383.833354901893</v>
      </c>
      <c r="C37" s="91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6"/>
  <sheetViews>
    <sheetView topLeftCell="A7" workbookViewId="0">
      <selection activeCell="H31" sqref="H31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2"/>
      <c r="L1" s="2"/>
      <c r="M1" s="3"/>
    </row>
    <row r="2" spans="1:13" ht="17.25" customHeight="1" x14ac:dyDescent="0.2">
      <c r="A2" s="34" t="s">
        <v>30</v>
      </c>
      <c r="B2" s="133" t="str">
        <f>Итог!B4</f>
        <v>A08.30.019.006</v>
      </c>
      <c r="C2" s="133"/>
      <c r="D2" s="38"/>
      <c r="E2" s="38"/>
    </row>
    <row r="3" spans="1:13" ht="17.25" customHeight="1" x14ac:dyDescent="0.2">
      <c r="A3" s="37" t="s">
        <v>28</v>
      </c>
      <c r="B3" s="134" t="str">
        <f>Итог!B5</f>
        <v>Патолого-анатомическое вскрытие пятой категории сложности</v>
      </c>
      <c r="C3" s="135"/>
      <c r="D3" s="135"/>
      <c r="E3" s="135"/>
      <c r="F3" s="135"/>
      <c r="G3" s="135"/>
      <c r="H3" s="135"/>
      <c r="I3" s="135"/>
      <c r="J3" s="136"/>
    </row>
    <row r="4" spans="1:13" ht="17.25" customHeight="1" x14ac:dyDescent="0.2">
      <c r="A4" s="37" t="s">
        <v>41</v>
      </c>
      <c r="B4" s="126">
        <v>1.1454</v>
      </c>
      <c r="C4" s="40"/>
      <c r="D4" s="40"/>
      <c r="E4" s="40"/>
      <c r="F4" s="40"/>
      <c r="G4" s="40"/>
      <c r="H4" s="40"/>
      <c r="I4" s="40"/>
      <c r="J4" s="40"/>
    </row>
    <row r="5" spans="1:13" ht="17.25" customHeight="1" x14ac:dyDescent="0.2">
      <c r="A5" s="37" t="s">
        <v>42</v>
      </c>
      <c r="B5" s="126">
        <v>1.2</v>
      </c>
      <c r="C5" s="40"/>
      <c r="D5" s="40"/>
      <c r="E5" s="40"/>
      <c r="F5" s="40"/>
      <c r="G5" s="40"/>
      <c r="H5" s="40"/>
      <c r="I5" s="40"/>
      <c r="J5" s="40"/>
    </row>
    <row r="6" spans="1:13" ht="18" customHeight="1" x14ac:dyDescent="0.2">
      <c r="A6" s="34" t="s">
        <v>43</v>
      </c>
      <c r="B6" s="126">
        <v>1.302</v>
      </c>
      <c r="J6" s="34" t="s">
        <v>24</v>
      </c>
    </row>
    <row r="7" spans="1:13" ht="18" customHeight="1" x14ac:dyDescent="0.2">
      <c r="C7" s="10"/>
    </row>
    <row r="8" spans="1:13" s="11" customFormat="1" ht="96" customHeight="1" x14ac:dyDescent="0.2">
      <c r="A8" s="13" t="s">
        <v>39</v>
      </c>
      <c r="B8" s="35" t="s">
        <v>35</v>
      </c>
      <c r="C8" s="35" t="s">
        <v>34</v>
      </c>
      <c r="D8" s="35" t="s">
        <v>37</v>
      </c>
      <c r="E8" s="35" t="s">
        <v>88</v>
      </c>
      <c r="F8" s="14" t="s">
        <v>15</v>
      </c>
      <c r="G8" s="14" t="s">
        <v>38</v>
      </c>
      <c r="H8" s="14" t="s">
        <v>36</v>
      </c>
      <c r="I8" s="14" t="s">
        <v>46</v>
      </c>
      <c r="J8" s="14" t="s">
        <v>27</v>
      </c>
      <c r="M8" s="12"/>
    </row>
    <row r="9" spans="1:13" x14ac:dyDescent="0.2">
      <c r="A9" s="8" t="s">
        <v>89</v>
      </c>
      <c r="B9" s="39">
        <v>1</v>
      </c>
      <c r="C9" s="164">
        <v>103847.44</v>
      </c>
      <c r="D9" s="165">
        <v>0</v>
      </c>
      <c r="E9" s="165">
        <f>248-20-D9</f>
        <v>228</v>
      </c>
      <c r="F9" s="166">
        <v>6</v>
      </c>
      <c r="G9" s="167">
        <f>E9*F9*60</f>
        <v>82080</v>
      </c>
      <c r="H9" s="168">
        <f>C9*12/G9</f>
        <v>15.182374269005848</v>
      </c>
      <c r="I9" s="180">
        <f>C33</f>
        <v>900</v>
      </c>
      <c r="J9" s="169">
        <f>B9*H9*I9</f>
        <v>13664.136842105263</v>
      </c>
    </row>
    <row r="10" spans="1:13" ht="38.25" x14ac:dyDescent="0.2">
      <c r="A10" s="8" t="s">
        <v>90</v>
      </c>
      <c r="B10" s="39">
        <v>1</v>
      </c>
      <c r="C10" s="164">
        <v>51923.72</v>
      </c>
      <c r="D10" s="165">
        <v>0</v>
      </c>
      <c r="E10" s="165">
        <f>248-20-D10</f>
        <v>228</v>
      </c>
      <c r="F10" s="166">
        <v>6</v>
      </c>
      <c r="G10" s="167">
        <f>E10*F10*60</f>
        <v>82080</v>
      </c>
      <c r="H10" s="168">
        <f>C10*12/G10</f>
        <v>7.591187134502924</v>
      </c>
      <c r="I10" s="180">
        <f t="shared" ref="I10:I12" si="0">C34</f>
        <v>900</v>
      </c>
      <c r="J10" s="169">
        <f>B10*H10*I10</f>
        <v>6832.0684210526315</v>
      </c>
    </row>
    <row r="11" spans="1:13" x14ac:dyDescent="0.2">
      <c r="A11" s="8" t="s">
        <v>91</v>
      </c>
      <c r="B11" s="39">
        <v>1</v>
      </c>
      <c r="C11" s="164">
        <v>39343.599999999999</v>
      </c>
      <c r="D11" s="165">
        <v>0</v>
      </c>
      <c r="E11" s="165">
        <f>248-20-D11</f>
        <v>228</v>
      </c>
      <c r="F11" s="166">
        <v>6</v>
      </c>
      <c r="G11" s="167">
        <f>E11*F11*60</f>
        <v>82080</v>
      </c>
      <c r="H11" s="168">
        <f>C11*12/G11</f>
        <v>5.7519883040935671</v>
      </c>
      <c r="I11" s="180">
        <f t="shared" si="0"/>
        <v>675</v>
      </c>
      <c r="J11" s="169">
        <f>B11*H11*I11</f>
        <v>3882.5921052631579</v>
      </c>
    </row>
    <row r="12" spans="1:13" x14ac:dyDescent="0.2">
      <c r="A12" s="162" t="s">
        <v>172</v>
      </c>
      <c r="B12" s="163">
        <v>1</v>
      </c>
      <c r="C12" s="170">
        <v>39343.599999999999</v>
      </c>
      <c r="D12" s="171">
        <v>0</v>
      </c>
      <c r="E12" s="171">
        <f>248-20-D12</f>
        <v>228</v>
      </c>
      <c r="F12" s="172">
        <v>6</v>
      </c>
      <c r="G12" s="173">
        <f>E12*F12*60</f>
        <v>82080</v>
      </c>
      <c r="H12" s="174">
        <f>C12*12/G12</f>
        <v>5.7519883040935671</v>
      </c>
      <c r="I12" s="180">
        <f t="shared" si="0"/>
        <v>225</v>
      </c>
      <c r="J12" s="175">
        <f>B12*H12*I12</f>
        <v>1294.1973684210525</v>
      </c>
    </row>
    <row r="13" spans="1:13" s="11" customFormat="1" x14ac:dyDescent="0.2">
      <c r="A13" s="36" t="s">
        <v>16</v>
      </c>
      <c r="B13" s="176"/>
      <c r="C13" s="176"/>
      <c r="D13" s="176"/>
      <c r="E13" s="176"/>
      <c r="F13" s="176"/>
      <c r="G13" s="176"/>
      <c r="H13" s="176"/>
      <c r="I13" s="177"/>
      <c r="J13" s="178">
        <f>SUM(J9:J11)</f>
        <v>24378.797368421052</v>
      </c>
      <c r="M13" s="12"/>
    </row>
    <row r="14" spans="1:13" s="11" customFormat="1" x14ac:dyDescent="0.2">
      <c r="A14" s="41" t="s">
        <v>44</v>
      </c>
      <c r="B14" s="176"/>
      <c r="C14" s="176"/>
      <c r="D14" s="176"/>
      <c r="E14" s="176"/>
      <c r="F14" s="176"/>
      <c r="G14" s="176"/>
      <c r="H14" s="176"/>
      <c r="I14" s="176"/>
      <c r="J14" s="178">
        <f>J13/B4</f>
        <v>21284.090595792783</v>
      </c>
      <c r="M14" s="12"/>
    </row>
    <row r="15" spans="1:13" s="11" customFormat="1" x14ac:dyDescent="0.2">
      <c r="A15" s="41" t="s">
        <v>45</v>
      </c>
      <c r="B15" s="176"/>
      <c r="C15" s="176"/>
      <c r="D15" s="176"/>
      <c r="E15" s="176"/>
      <c r="F15" s="176"/>
      <c r="G15" s="176"/>
      <c r="H15" s="176"/>
      <c r="I15" s="176"/>
      <c r="J15" s="178">
        <f>J14/B5</f>
        <v>17736.742163160652</v>
      </c>
      <c r="M15" s="12"/>
    </row>
    <row r="16" spans="1:13" s="11" customFormat="1" ht="63.75" x14ac:dyDescent="0.2">
      <c r="A16" s="43" t="s">
        <v>47</v>
      </c>
      <c r="B16" s="126"/>
      <c r="C16" s="126"/>
      <c r="D16" s="126"/>
      <c r="E16" s="126"/>
      <c r="F16" s="126"/>
      <c r="G16" s="126"/>
      <c r="H16" s="126"/>
      <c r="I16" s="126"/>
      <c r="J16" s="179">
        <f>J15*B6</f>
        <v>23093.238296435171</v>
      </c>
      <c r="M16" s="12"/>
    </row>
    <row r="17" spans="1:10" ht="15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42"/>
    </row>
    <row r="18" spans="1:10" ht="48.75" customHeight="1" x14ac:dyDescent="0.2"/>
    <row r="19" spans="1:10" ht="15.75" customHeight="1" x14ac:dyDescent="0.2">
      <c r="A19" s="15"/>
      <c r="B19" s="7"/>
      <c r="C19" s="15"/>
      <c r="D19" s="15"/>
      <c r="E19" s="15"/>
      <c r="F19" s="15"/>
      <c r="G19" s="15"/>
      <c r="H19" s="15"/>
      <c r="I19" s="15"/>
      <c r="J19" s="15"/>
    </row>
    <row r="20" spans="1:10" ht="15.75" customHeight="1" x14ac:dyDescent="0.2">
      <c r="A20" s="153" t="s">
        <v>158</v>
      </c>
      <c r="B20" s="154">
        <v>200</v>
      </c>
      <c r="C20" s="155">
        <f>$B$30/B20</f>
        <v>450</v>
      </c>
      <c r="D20" s="156">
        <f>C20/10</f>
        <v>45</v>
      </c>
      <c r="E20" s="15"/>
      <c r="F20" s="15"/>
      <c r="G20" s="15"/>
      <c r="H20" s="15"/>
      <c r="I20" s="15"/>
      <c r="J20" s="15"/>
    </row>
    <row r="21" spans="1:10" x14ac:dyDescent="0.2">
      <c r="A21" s="153" t="s">
        <v>159</v>
      </c>
      <c r="B21" s="154">
        <v>175</v>
      </c>
      <c r="C21" s="155">
        <f t="shared" ref="C21:C24" si="1">$B$30/B21</f>
        <v>514.28571428571433</v>
      </c>
      <c r="D21" s="156">
        <f t="shared" ref="D21:D24" si="2">C21/10</f>
        <v>51.428571428571431</v>
      </c>
    </row>
    <row r="22" spans="1:10" x14ac:dyDescent="0.2">
      <c r="A22" s="153" t="s">
        <v>160</v>
      </c>
      <c r="B22" s="157">
        <v>150</v>
      </c>
      <c r="C22" s="155">
        <f t="shared" si="1"/>
        <v>600</v>
      </c>
      <c r="D22" s="156">
        <f t="shared" si="2"/>
        <v>60</v>
      </c>
    </row>
    <row r="23" spans="1:10" x14ac:dyDescent="0.2">
      <c r="A23" s="153" t="s">
        <v>161</v>
      </c>
      <c r="B23" s="157">
        <v>125</v>
      </c>
      <c r="C23" s="155">
        <f t="shared" si="1"/>
        <v>720</v>
      </c>
      <c r="D23" s="156">
        <f t="shared" si="2"/>
        <v>72</v>
      </c>
    </row>
    <row r="24" spans="1:10" x14ac:dyDescent="0.2">
      <c r="A24" s="153" t="s">
        <v>162</v>
      </c>
      <c r="B24" s="157">
        <v>100</v>
      </c>
      <c r="C24" s="155">
        <f t="shared" si="1"/>
        <v>900</v>
      </c>
      <c r="D24" s="156">
        <f t="shared" si="2"/>
        <v>90</v>
      </c>
    </row>
    <row r="25" spans="1:10" x14ac:dyDescent="0.2">
      <c r="A25" s="10"/>
      <c r="B25" s="158"/>
      <c r="C25" s="158"/>
      <c r="D25" s="159"/>
    </row>
    <row r="26" spans="1:10" x14ac:dyDescent="0.2">
      <c r="A26" s="10" t="s">
        <v>163</v>
      </c>
      <c r="B26" s="158">
        <v>250</v>
      </c>
      <c r="C26" s="158"/>
      <c r="D26" s="159"/>
    </row>
    <row r="27" spans="1:10" x14ac:dyDescent="0.2">
      <c r="A27" s="10" t="s">
        <v>164</v>
      </c>
      <c r="B27" s="158">
        <v>6</v>
      </c>
      <c r="C27" s="158"/>
      <c r="D27" s="159"/>
    </row>
    <row r="28" spans="1:10" x14ac:dyDescent="0.2">
      <c r="A28" s="10" t="s">
        <v>165</v>
      </c>
      <c r="B28" s="158">
        <f>B27*60</f>
        <v>360</v>
      </c>
      <c r="C28" s="158"/>
      <c r="D28" s="159"/>
    </row>
    <row r="29" spans="1:10" x14ac:dyDescent="0.2">
      <c r="A29" s="10" t="s">
        <v>166</v>
      </c>
      <c r="B29" s="158">
        <f>B27*B26</f>
        <v>1500</v>
      </c>
      <c r="C29" s="158"/>
      <c r="D29" s="159"/>
    </row>
    <row r="30" spans="1:10" x14ac:dyDescent="0.2">
      <c r="A30" s="10" t="s">
        <v>167</v>
      </c>
      <c r="B30" s="158">
        <f>B29*60</f>
        <v>90000</v>
      </c>
      <c r="C30" s="158"/>
      <c r="D30" s="159"/>
    </row>
    <row r="31" spans="1:10" x14ac:dyDescent="0.2">
      <c r="A31" s="10"/>
      <c r="B31" s="159"/>
      <c r="C31" s="159"/>
      <c r="D31" s="159"/>
    </row>
    <row r="32" spans="1:10" x14ac:dyDescent="0.2">
      <c r="A32" s="160" t="s">
        <v>168</v>
      </c>
      <c r="B32" s="159"/>
      <c r="C32" s="159"/>
      <c r="D32" s="159"/>
    </row>
    <row r="33" spans="1:4" x14ac:dyDescent="0.2">
      <c r="A33" s="10" t="s">
        <v>89</v>
      </c>
      <c r="B33" s="161">
        <v>1</v>
      </c>
      <c r="C33" s="158">
        <f>$C$24*B33</f>
        <v>900</v>
      </c>
      <c r="D33" s="161">
        <f>C33/10</f>
        <v>90</v>
      </c>
    </row>
    <row r="34" spans="1:4" x14ac:dyDescent="0.2">
      <c r="A34" s="10" t="s">
        <v>169</v>
      </c>
      <c r="B34" s="161">
        <v>1</v>
      </c>
      <c r="C34" s="158">
        <f t="shared" ref="C34:C36" si="3">$C$24*B34</f>
        <v>900</v>
      </c>
      <c r="D34" s="161">
        <f t="shared" ref="D34:D36" si="4">C34/10</f>
        <v>90</v>
      </c>
    </row>
    <row r="35" spans="1:4" x14ac:dyDescent="0.2">
      <c r="A35" s="10" t="s">
        <v>170</v>
      </c>
      <c r="B35" s="161">
        <v>0.75</v>
      </c>
      <c r="C35" s="158">
        <f t="shared" si="3"/>
        <v>675</v>
      </c>
      <c r="D35" s="161">
        <f t="shared" si="4"/>
        <v>67.5</v>
      </c>
    </row>
    <row r="36" spans="1:4" x14ac:dyDescent="0.2">
      <c r="A36" s="10" t="s">
        <v>171</v>
      </c>
      <c r="B36" s="161">
        <v>0.25</v>
      </c>
      <c r="C36" s="158">
        <f t="shared" si="3"/>
        <v>225</v>
      </c>
      <c r="D36" s="161">
        <f t="shared" si="4"/>
        <v>22.5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30"/>
  <sheetViews>
    <sheetView workbookViewId="0">
      <pane ySplit="7" topLeftCell="A14" activePane="bottomLeft" state="frozen"/>
      <selection pane="bottomLeft" activeCell="C5" sqref="C5:I5"/>
    </sheetView>
  </sheetViews>
  <sheetFormatPr defaultRowHeight="12.75" x14ac:dyDescent="0.2"/>
  <cols>
    <col min="1" max="1" width="9.140625" style="23"/>
    <col min="2" max="2" width="29.5703125" style="23" customWidth="1"/>
    <col min="3" max="3" width="37.42578125" style="23" customWidth="1"/>
    <col min="4" max="4" width="41.5703125" style="23" customWidth="1"/>
    <col min="5" max="5" width="21.7109375" style="23" customWidth="1"/>
    <col min="6" max="6" width="10.28515625" style="23" customWidth="1"/>
    <col min="7" max="7" width="12.42578125" style="24" customWidth="1"/>
    <col min="8" max="8" width="34.5703125" style="25" customWidth="1"/>
    <col min="9" max="9" width="16.140625" style="25" customWidth="1"/>
    <col min="10" max="10" width="16.42578125" style="23" customWidth="1"/>
    <col min="11" max="11" width="14.42578125" style="23" customWidth="1"/>
    <col min="12" max="12" width="21.85546875" style="23" customWidth="1"/>
    <col min="13" max="13" width="42" style="23" customWidth="1"/>
    <col min="14" max="14" width="9.140625" style="23"/>
    <col min="15" max="15" width="16" style="23" customWidth="1"/>
    <col min="16" max="16384" width="9.140625" style="23"/>
  </cols>
  <sheetData>
    <row r="1" spans="1:15" ht="15.75" x14ac:dyDescent="0.2">
      <c r="B1" s="137" t="s">
        <v>51</v>
      </c>
      <c r="C1" s="137"/>
      <c r="D1" s="137"/>
      <c r="E1" s="137"/>
      <c r="F1" s="137"/>
      <c r="G1" s="137"/>
      <c r="H1" s="137"/>
      <c r="I1" s="137"/>
      <c r="J1" s="137"/>
      <c r="K1" s="137"/>
      <c r="L1" s="116"/>
      <c r="M1" s="116"/>
      <c r="N1" s="116"/>
      <c r="O1" s="116"/>
    </row>
    <row r="2" spans="1:15" x14ac:dyDescent="0.2">
      <c r="B2" s="138" t="s">
        <v>70</v>
      </c>
      <c r="C2" s="138"/>
      <c r="D2" s="138"/>
      <c r="E2" s="138"/>
      <c r="F2" s="138"/>
      <c r="G2" s="138"/>
      <c r="H2" s="138"/>
      <c r="I2" s="138"/>
      <c r="J2" s="138"/>
      <c r="K2" s="138"/>
      <c r="L2" s="115"/>
      <c r="M2" s="115"/>
      <c r="N2" s="115"/>
      <c r="O2" s="115"/>
    </row>
    <row r="4" spans="1:15" ht="15" x14ac:dyDescent="0.25">
      <c r="B4" s="34" t="s">
        <v>30</v>
      </c>
      <c r="C4" s="117" t="str">
        <f>Итог!B4</f>
        <v>A08.30.019.006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7" t="s">
        <v>28</v>
      </c>
      <c r="C5" s="139" t="str">
        <f>Итог!B5</f>
        <v>Патолого-анатомическое вскрытие пятой категории сложности</v>
      </c>
      <c r="D5" s="139"/>
      <c r="E5" s="139"/>
      <c r="F5" s="139"/>
      <c r="G5" s="139"/>
      <c r="H5" s="139"/>
      <c r="I5" s="139"/>
      <c r="J5"/>
      <c r="K5"/>
      <c r="L5"/>
      <c r="M5"/>
      <c r="N5"/>
      <c r="O5"/>
    </row>
    <row r="6" spans="1:15" x14ac:dyDescent="0.2">
      <c r="D6" s="32"/>
      <c r="E6" s="32"/>
      <c r="F6" s="32"/>
      <c r="G6" s="32"/>
      <c r="H6" s="32"/>
      <c r="I6" s="33" t="s">
        <v>71</v>
      </c>
      <c r="K6" s="33"/>
    </row>
    <row r="7" spans="1:15" ht="51" x14ac:dyDescent="0.2">
      <c r="A7" s="26" t="s">
        <v>80</v>
      </c>
      <c r="B7" s="26" t="s">
        <v>33</v>
      </c>
      <c r="C7" s="26" t="s">
        <v>7</v>
      </c>
      <c r="D7" s="26" t="s">
        <v>10</v>
      </c>
      <c r="E7" s="26" t="s">
        <v>50</v>
      </c>
      <c r="F7" s="26" t="s">
        <v>72</v>
      </c>
      <c r="G7" s="114" t="s">
        <v>0</v>
      </c>
      <c r="H7" s="26" t="s">
        <v>73</v>
      </c>
      <c r="I7" s="26" t="s">
        <v>11</v>
      </c>
      <c r="J7" s="10"/>
      <c r="K7" s="10"/>
      <c r="L7" s="10"/>
      <c r="M7" s="10"/>
    </row>
    <row r="8" spans="1:15" x14ac:dyDescent="0.2">
      <c r="A8" s="84" t="s">
        <v>23</v>
      </c>
      <c r="B8" s="83"/>
      <c r="C8" s="83"/>
      <c r="D8" s="113"/>
      <c r="E8" s="83"/>
      <c r="F8" s="112"/>
      <c r="G8" s="112">
        <f>SUM(G9:G20000)</f>
        <v>14514.235626817032</v>
      </c>
      <c r="H8" s="83"/>
      <c r="I8" s="83"/>
      <c r="J8" s="10"/>
      <c r="K8" s="10"/>
      <c r="L8" s="10"/>
      <c r="M8" s="10"/>
    </row>
    <row r="9" spans="1:15" s="82" customFormat="1" ht="38.25" x14ac:dyDescent="0.2">
      <c r="A9" s="21">
        <v>1</v>
      </c>
      <c r="B9" s="110" t="s">
        <v>92</v>
      </c>
      <c r="C9" s="109" t="s">
        <v>93</v>
      </c>
      <c r="D9" s="118">
        <v>1</v>
      </c>
      <c r="E9" s="108">
        <v>1.9999999494757503E-5</v>
      </c>
      <c r="F9" s="20">
        <v>1976.9196999999999</v>
      </c>
      <c r="G9" s="103">
        <f t="shared" ref="G9:G30" si="0">IFERROR(F9*E9*D9,0)</f>
        <v>3.9538393001176154E-2</v>
      </c>
      <c r="H9" s="80"/>
      <c r="I9" s="80" t="s">
        <v>94</v>
      </c>
      <c r="J9" s="81"/>
      <c r="K9" s="111"/>
      <c r="L9" s="81"/>
      <c r="M9" s="81"/>
    </row>
    <row r="10" spans="1:15" ht="38.25" x14ac:dyDescent="0.2">
      <c r="A10" s="21">
        <v>2</v>
      </c>
      <c r="B10" s="110" t="s">
        <v>95</v>
      </c>
      <c r="C10" s="109" t="s">
        <v>96</v>
      </c>
      <c r="D10" s="118">
        <v>0</v>
      </c>
      <c r="E10" s="108">
        <v>9.9999997473787516E-5</v>
      </c>
      <c r="F10" s="20">
        <v>14900</v>
      </c>
      <c r="G10" s="103">
        <f t="shared" si="0"/>
        <v>0</v>
      </c>
      <c r="H10" s="80"/>
      <c r="I10" s="80"/>
      <c r="K10" s="107"/>
    </row>
    <row r="11" spans="1:15" ht="25.5" x14ac:dyDescent="0.2">
      <c r="A11" s="21">
        <v>3</v>
      </c>
      <c r="B11" s="110" t="s">
        <v>97</v>
      </c>
      <c r="C11" s="109" t="s">
        <v>93</v>
      </c>
      <c r="D11" s="118">
        <v>1</v>
      </c>
      <c r="E11" s="108">
        <v>1.9999999494757503E-5</v>
      </c>
      <c r="F11" s="20">
        <v>2007.8304000000001</v>
      </c>
      <c r="G11" s="103">
        <f t="shared" si="0"/>
        <v>4.0156606985558757E-2</v>
      </c>
      <c r="H11" s="80"/>
      <c r="I11" s="80" t="s">
        <v>94</v>
      </c>
    </row>
    <row r="12" spans="1:15" ht="25.5" x14ac:dyDescent="0.2">
      <c r="A12" s="21">
        <v>4</v>
      </c>
      <c r="B12" s="110" t="s">
        <v>98</v>
      </c>
      <c r="C12" s="109" t="s">
        <v>93</v>
      </c>
      <c r="D12" s="118">
        <v>1</v>
      </c>
      <c r="E12" s="108">
        <v>3.2999999821186066E-3</v>
      </c>
      <c r="F12" s="20">
        <v>4.4889000000000001</v>
      </c>
      <c r="G12" s="103">
        <f t="shared" si="0"/>
        <v>1.4813369919732214E-2</v>
      </c>
      <c r="H12" s="80"/>
      <c r="I12" s="80" t="s">
        <v>94</v>
      </c>
    </row>
    <row r="13" spans="1:15" x14ac:dyDescent="0.2">
      <c r="A13" s="21">
        <v>5</v>
      </c>
      <c r="B13" s="110" t="s">
        <v>99</v>
      </c>
      <c r="C13" s="109" t="s">
        <v>100</v>
      </c>
      <c r="D13" s="118">
        <v>1</v>
      </c>
      <c r="E13" s="108">
        <v>6.0000000521540642E-3</v>
      </c>
      <c r="F13" s="20">
        <v>439.27620000000002</v>
      </c>
      <c r="G13" s="103">
        <f t="shared" si="0"/>
        <v>2.635657222910039</v>
      </c>
      <c r="H13" s="80"/>
      <c r="I13" s="80" t="s">
        <v>94</v>
      </c>
    </row>
    <row r="14" spans="1:15" ht="25.5" x14ac:dyDescent="0.2">
      <c r="A14" s="21">
        <v>6</v>
      </c>
      <c r="B14" s="110" t="s">
        <v>101</v>
      </c>
      <c r="C14" s="109" t="s">
        <v>93</v>
      </c>
      <c r="D14" s="118">
        <v>1</v>
      </c>
      <c r="E14" s="108">
        <v>16.760000228881836</v>
      </c>
      <c r="F14" s="20">
        <v>252.13659999999999</v>
      </c>
      <c r="G14" s="103">
        <f t="shared" si="0"/>
        <v>4225.809473709488</v>
      </c>
      <c r="H14" s="80"/>
      <c r="I14" s="80" t="s">
        <v>94</v>
      </c>
    </row>
    <row r="15" spans="1:15" x14ac:dyDescent="0.2">
      <c r="A15" s="21">
        <v>7</v>
      </c>
      <c r="B15" s="110" t="s">
        <v>102</v>
      </c>
      <c r="C15" s="109" t="s">
        <v>103</v>
      </c>
      <c r="D15" s="118">
        <v>1</v>
      </c>
      <c r="E15" s="108">
        <v>4.8299999237060547</v>
      </c>
      <c r="F15" s="20">
        <v>208.57990000000001</v>
      </c>
      <c r="G15" s="103">
        <f t="shared" si="0"/>
        <v>1007.4409010866166</v>
      </c>
      <c r="H15" s="80"/>
      <c r="I15" s="80" t="s">
        <v>94</v>
      </c>
    </row>
    <row r="16" spans="1:15" x14ac:dyDescent="0.2">
      <c r="A16" s="21">
        <v>8</v>
      </c>
      <c r="B16" s="110" t="s">
        <v>104</v>
      </c>
      <c r="C16" s="109" t="s">
        <v>103</v>
      </c>
      <c r="D16" s="118">
        <v>1</v>
      </c>
      <c r="E16" s="108">
        <v>8.7799997329711914</v>
      </c>
      <c r="F16" s="20">
        <v>198.62309999999999</v>
      </c>
      <c r="G16" s="103">
        <f t="shared" si="0"/>
        <v>1743.9107649619102</v>
      </c>
      <c r="H16" s="80"/>
      <c r="I16" s="80" t="s">
        <v>94</v>
      </c>
    </row>
    <row r="17" spans="1:9" ht="25.5" x14ac:dyDescent="0.2">
      <c r="A17" s="21">
        <v>9</v>
      </c>
      <c r="B17" s="110" t="s">
        <v>105</v>
      </c>
      <c r="C17" s="109" t="s">
        <v>93</v>
      </c>
      <c r="D17" s="118">
        <v>1</v>
      </c>
      <c r="E17" s="108">
        <v>16.760000228881836</v>
      </c>
      <c r="F17" s="20">
        <v>7.9183000000000003</v>
      </c>
      <c r="G17" s="103">
        <f t="shared" si="0"/>
        <v>132.71070981235505</v>
      </c>
      <c r="H17" s="80"/>
      <c r="I17" s="80" t="s">
        <v>94</v>
      </c>
    </row>
    <row r="18" spans="1:9" ht="25.5" x14ac:dyDescent="0.2">
      <c r="A18" s="21">
        <v>10</v>
      </c>
      <c r="B18" s="110" t="s">
        <v>106</v>
      </c>
      <c r="C18" s="109" t="s">
        <v>107</v>
      </c>
      <c r="D18" s="118">
        <v>1</v>
      </c>
      <c r="E18" s="108">
        <v>2.630000114440918</v>
      </c>
      <c r="F18" s="20">
        <v>250.00749999999999</v>
      </c>
      <c r="G18" s="103">
        <f t="shared" si="0"/>
        <v>657.51975361108782</v>
      </c>
      <c r="H18" s="80"/>
      <c r="I18" s="80" t="s">
        <v>94</v>
      </c>
    </row>
    <row r="19" spans="1:9" ht="25.5" x14ac:dyDescent="0.2">
      <c r="A19" s="21">
        <v>11</v>
      </c>
      <c r="B19" s="110" t="s">
        <v>108</v>
      </c>
      <c r="C19" s="109" t="s">
        <v>103</v>
      </c>
      <c r="D19" s="118">
        <v>1</v>
      </c>
      <c r="E19" s="108">
        <v>9.0000003576278687E-2</v>
      </c>
      <c r="F19" s="20">
        <v>3364.2658999999999</v>
      </c>
      <c r="G19" s="103">
        <f t="shared" si="0"/>
        <v>302.78394303155244</v>
      </c>
      <c r="H19" s="80"/>
      <c r="I19" s="80" t="s">
        <v>94</v>
      </c>
    </row>
    <row r="20" spans="1:9" ht="25.5" x14ac:dyDescent="0.2">
      <c r="A20" s="21">
        <v>12</v>
      </c>
      <c r="B20" s="110" t="s">
        <v>109</v>
      </c>
      <c r="C20" s="109" t="s">
        <v>103</v>
      </c>
      <c r="D20" s="118">
        <v>1</v>
      </c>
      <c r="E20" s="108">
        <v>0.43999999761581421</v>
      </c>
      <c r="F20" s="20">
        <v>1368.2644</v>
      </c>
      <c r="G20" s="103">
        <f t="shared" si="0"/>
        <v>602.03633273780349</v>
      </c>
      <c r="H20" s="80"/>
      <c r="I20" s="80" t="s">
        <v>94</v>
      </c>
    </row>
    <row r="21" spans="1:9" x14ac:dyDescent="0.2">
      <c r="A21" s="21">
        <v>13</v>
      </c>
      <c r="B21" s="110" t="s">
        <v>110</v>
      </c>
      <c r="C21" s="109" t="s">
        <v>93</v>
      </c>
      <c r="D21" s="118">
        <v>1</v>
      </c>
      <c r="E21" s="108">
        <v>16.760000228881836</v>
      </c>
      <c r="F21" s="20">
        <v>6.0053000000000001</v>
      </c>
      <c r="G21" s="103">
        <f t="shared" si="0"/>
        <v>100.64882937450409</v>
      </c>
      <c r="H21" s="80"/>
      <c r="I21" s="80" t="s">
        <v>94</v>
      </c>
    </row>
    <row r="22" spans="1:9" ht="25.5" x14ac:dyDescent="0.2">
      <c r="A22" s="21">
        <v>14</v>
      </c>
      <c r="B22" s="110" t="s">
        <v>111</v>
      </c>
      <c r="C22" s="109" t="s">
        <v>103</v>
      </c>
      <c r="D22" s="118">
        <v>1</v>
      </c>
      <c r="E22" s="108">
        <v>4.3899998664855957</v>
      </c>
      <c r="F22" s="20">
        <v>457.20940000000002</v>
      </c>
      <c r="G22" s="103">
        <f t="shared" si="0"/>
        <v>2007.1492049559595</v>
      </c>
      <c r="H22" s="80"/>
      <c r="I22" s="80" t="s">
        <v>94</v>
      </c>
    </row>
    <row r="23" spans="1:9" ht="25.5" x14ac:dyDescent="0.2">
      <c r="A23" s="21">
        <v>15</v>
      </c>
      <c r="B23" s="110" t="s">
        <v>112</v>
      </c>
      <c r="C23" s="109" t="s">
        <v>103</v>
      </c>
      <c r="D23" s="118">
        <v>1</v>
      </c>
      <c r="E23" s="108">
        <v>0.43999999761581421</v>
      </c>
      <c r="F23" s="20">
        <v>4274.0497999999998</v>
      </c>
      <c r="G23" s="103">
        <f t="shared" si="0"/>
        <v>1880.5819018098712</v>
      </c>
      <c r="H23" s="80"/>
      <c r="I23" s="80" t="s">
        <v>94</v>
      </c>
    </row>
    <row r="24" spans="1:9" x14ac:dyDescent="0.2">
      <c r="A24" s="21">
        <v>16</v>
      </c>
      <c r="B24" s="110" t="s">
        <v>113</v>
      </c>
      <c r="C24" s="109" t="s">
        <v>96</v>
      </c>
      <c r="D24" s="118">
        <v>1</v>
      </c>
      <c r="E24" s="108">
        <v>16.760000228881836</v>
      </c>
      <c r="F24" s="20">
        <v>1.3480000000000001</v>
      </c>
      <c r="G24" s="103">
        <f t="shared" si="0"/>
        <v>22.592480308532718</v>
      </c>
      <c r="H24" s="80"/>
      <c r="I24" s="80" t="s">
        <v>94</v>
      </c>
    </row>
    <row r="25" spans="1:9" ht="25.5" x14ac:dyDescent="0.2">
      <c r="A25" s="21">
        <v>17</v>
      </c>
      <c r="B25" s="110" t="s">
        <v>114</v>
      </c>
      <c r="C25" s="109" t="s">
        <v>93</v>
      </c>
      <c r="D25" s="118">
        <v>1</v>
      </c>
      <c r="E25" s="108">
        <v>16.760000228881836</v>
      </c>
      <c r="F25" s="20">
        <v>2.3300000000000001E-2</v>
      </c>
      <c r="G25" s="103">
        <f t="shared" si="0"/>
        <v>0.39050800533294677</v>
      </c>
      <c r="H25" s="80"/>
      <c r="I25" s="80" t="s">
        <v>94</v>
      </c>
    </row>
    <row r="26" spans="1:9" ht="25.5" x14ac:dyDescent="0.2">
      <c r="A26" s="21">
        <v>18</v>
      </c>
      <c r="B26" s="110" t="s">
        <v>115</v>
      </c>
      <c r="C26" s="109" t="s">
        <v>116</v>
      </c>
      <c r="D26" s="118">
        <v>1</v>
      </c>
      <c r="E26" s="108">
        <v>200</v>
      </c>
      <c r="F26" s="20">
        <v>1.2644</v>
      </c>
      <c r="G26" s="103">
        <f t="shared" si="0"/>
        <v>252.88</v>
      </c>
      <c r="H26" s="80"/>
      <c r="I26" s="80" t="s">
        <v>94</v>
      </c>
    </row>
    <row r="27" spans="1:9" x14ac:dyDescent="0.2">
      <c r="A27" s="21">
        <v>19</v>
      </c>
      <c r="B27" s="110" t="s">
        <v>117</v>
      </c>
      <c r="C27" s="109" t="s">
        <v>93</v>
      </c>
      <c r="D27" s="118">
        <v>1</v>
      </c>
      <c r="E27" s="108">
        <v>33.520000457763672</v>
      </c>
      <c r="F27" s="20">
        <v>0.76280000000000003</v>
      </c>
      <c r="G27" s="103">
        <f t="shared" si="0"/>
        <v>25.56905634918213</v>
      </c>
      <c r="H27" s="80"/>
      <c r="I27" s="80" t="s">
        <v>94</v>
      </c>
    </row>
    <row r="28" spans="1:9" ht="25.5" x14ac:dyDescent="0.2">
      <c r="A28" s="21">
        <v>20</v>
      </c>
      <c r="B28" s="110" t="s">
        <v>118</v>
      </c>
      <c r="C28" s="109" t="s">
        <v>119</v>
      </c>
      <c r="D28" s="118">
        <v>1</v>
      </c>
      <c r="E28" s="108">
        <v>3.7000000011175871E-3</v>
      </c>
      <c r="F28" s="20">
        <v>14.703099999999999</v>
      </c>
      <c r="G28" s="103">
        <f t="shared" si="0"/>
        <v>5.4401470016431995E-2</v>
      </c>
      <c r="H28" s="80"/>
      <c r="I28" s="80" t="s">
        <v>94</v>
      </c>
    </row>
    <row r="29" spans="1:9" x14ac:dyDescent="0.2">
      <c r="A29" s="21">
        <v>21</v>
      </c>
      <c r="B29" s="110" t="s">
        <v>120</v>
      </c>
      <c r="C29" s="109" t="s">
        <v>93</v>
      </c>
      <c r="D29" s="118">
        <v>1</v>
      </c>
      <c r="E29" s="108">
        <v>2</v>
      </c>
      <c r="F29" s="20">
        <v>1.1286</v>
      </c>
      <c r="G29" s="103">
        <f t="shared" si="0"/>
        <v>2.2572000000000001</v>
      </c>
      <c r="H29" s="80"/>
      <c r="I29" s="80"/>
    </row>
    <row r="30" spans="1:9" ht="25.5" x14ac:dyDescent="0.2">
      <c r="A30" s="21">
        <v>22</v>
      </c>
      <c r="B30" s="110" t="s">
        <v>121</v>
      </c>
      <c r="C30" s="109" t="s">
        <v>96</v>
      </c>
      <c r="D30" s="118">
        <v>1</v>
      </c>
      <c r="E30" s="108">
        <v>1</v>
      </c>
      <c r="F30" s="20">
        <v>1547.17</v>
      </c>
      <c r="G30" s="103">
        <f t="shared" si="0"/>
        <v>1547.17</v>
      </c>
      <c r="H30" s="80"/>
      <c r="I30" s="80"/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9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0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32" t="s">
        <v>81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22"/>
    </row>
    <row r="2" spans="1:13" ht="15.75" x14ac:dyDescent="0.2">
      <c r="A2" s="106"/>
      <c r="B2" s="34" t="s">
        <v>30</v>
      </c>
      <c r="C2" s="139" t="str">
        <f>Итог!B4</f>
        <v>A08.30.019.006</v>
      </c>
      <c r="D2" s="140"/>
      <c r="E2" s="38"/>
      <c r="F2" s="38"/>
      <c r="H2" s="1"/>
    </row>
    <row r="3" spans="1:13" ht="15.75" x14ac:dyDescent="0.2">
      <c r="A3" s="106"/>
      <c r="B3" s="37" t="s">
        <v>28</v>
      </c>
      <c r="C3" s="141" t="str">
        <f>Итог!B5</f>
        <v>Патолого-анатомическое вскрытие пятой категории сложности</v>
      </c>
      <c r="D3" s="142"/>
      <c r="E3" s="142"/>
      <c r="F3" s="142"/>
      <c r="G3" s="142"/>
      <c r="H3" s="142"/>
      <c r="I3" s="142"/>
      <c r="J3" s="142"/>
      <c r="K3" s="142"/>
      <c r="L3" s="142"/>
      <c r="M3" s="143"/>
    </row>
    <row r="4" spans="1:13" ht="15.75" x14ac:dyDescent="0.2">
      <c r="A4" s="106"/>
      <c r="B4" s="37"/>
      <c r="C4" s="119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ht="128.25" thickBot="1" x14ac:dyDescent="0.25">
      <c r="A5" s="26" t="s">
        <v>1</v>
      </c>
      <c r="B5" s="26" t="s">
        <v>2</v>
      </c>
      <c r="C5" s="26" t="s">
        <v>87</v>
      </c>
      <c r="D5" s="26" t="s">
        <v>75</v>
      </c>
      <c r="E5" s="26" t="s">
        <v>74</v>
      </c>
      <c r="F5" s="26" t="s">
        <v>3</v>
      </c>
      <c r="G5" s="26" t="s">
        <v>19</v>
      </c>
      <c r="H5" s="26" t="s">
        <v>20</v>
      </c>
      <c r="I5" s="26" t="s">
        <v>82</v>
      </c>
      <c r="J5" s="26" t="s">
        <v>58</v>
      </c>
      <c r="K5" s="97" t="s">
        <v>21</v>
      </c>
      <c r="L5" s="99" t="s">
        <v>11</v>
      </c>
    </row>
    <row r="6" spans="1:13" ht="13.5" customHeight="1" thickBot="1" x14ac:dyDescent="0.25">
      <c r="A6" s="144" t="s">
        <v>22</v>
      </c>
      <c r="B6" s="145"/>
      <c r="C6" s="145"/>
      <c r="D6" s="145"/>
      <c r="E6" s="145"/>
      <c r="F6" s="145"/>
      <c r="G6" s="145"/>
      <c r="H6" s="145"/>
      <c r="I6" s="145"/>
      <c r="J6" s="146"/>
      <c r="K6" s="98">
        <f>SUM(K7:K9953)</f>
        <v>37.758537638345096</v>
      </c>
      <c r="L6" s="100"/>
    </row>
    <row r="7" spans="1:13" ht="15" x14ac:dyDescent="0.25">
      <c r="A7" s="28">
        <v>1</v>
      </c>
      <c r="B7" s="121" t="s">
        <v>122</v>
      </c>
      <c r="C7" s="122">
        <v>1</v>
      </c>
      <c r="D7" s="122">
        <v>1</v>
      </c>
      <c r="E7" s="29">
        <v>1197899.1258</v>
      </c>
      <c r="F7" s="30">
        <v>10</v>
      </c>
      <c r="G7" s="30">
        <v>248</v>
      </c>
      <c r="H7" s="30">
        <v>240</v>
      </c>
      <c r="I7" s="30">
        <v>25</v>
      </c>
      <c r="J7" s="31">
        <f t="shared" ref="J7:J19" si="0">IFERROR(H7/I7,0)</f>
        <v>9.6</v>
      </c>
      <c r="K7" s="31" t="str">
        <f t="shared" ref="K7:K19" si="1">IF(AND(E7&gt;100000,E7&lt;1000000),D7*C7*E7/F7/G7/J7,"")</f>
        <v/>
      </c>
      <c r="L7" s="101"/>
    </row>
    <row r="8" spans="1:13" ht="15" x14ac:dyDescent="0.25">
      <c r="A8" s="28">
        <v>2</v>
      </c>
      <c r="B8" s="121" t="s">
        <v>123</v>
      </c>
      <c r="C8" s="122">
        <v>1</v>
      </c>
      <c r="D8" s="122">
        <v>1</v>
      </c>
      <c r="E8" s="29">
        <v>2984277.2283999999</v>
      </c>
      <c r="F8" s="30">
        <v>10</v>
      </c>
      <c r="G8" s="30">
        <v>248</v>
      </c>
      <c r="H8" s="30">
        <v>360</v>
      </c>
      <c r="I8" s="30">
        <v>20</v>
      </c>
      <c r="J8" s="31">
        <f t="shared" si="0"/>
        <v>18</v>
      </c>
      <c r="K8" s="31" t="str">
        <f t="shared" si="1"/>
        <v/>
      </c>
      <c r="L8" s="101"/>
    </row>
    <row r="9" spans="1:13" ht="15" x14ac:dyDescent="0.25">
      <c r="A9" s="28">
        <v>3</v>
      </c>
      <c r="B9" s="121" t="s">
        <v>124</v>
      </c>
      <c r="C9" s="122">
        <v>1</v>
      </c>
      <c r="D9" s="122">
        <v>0.51</v>
      </c>
      <c r="E9" s="29">
        <v>5357714.78</v>
      </c>
      <c r="F9" s="30">
        <v>10</v>
      </c>
      <c r="G9" s="30">
        <v>248</v>
      </c>
      <c r="H9" s="30">
        <v>900</v>
      </c>
      <c r="I9" s="30">
        <v>15</v>
      </c>
      <c r="J9" s="31">
        <f t="shared" si="0"/>
        <v>60</v>
      </c>
      <c r="K9" s="31" t="str">
        <f t="shared" si="1"/>
        <v/>
      </c>
      <c r="L9" s="101"/>
    </row>
    <row r="10" spans="1:13" ht="15" x14ac:dyDescent="0.25">
      <c r="A10" s="28">
        <v>4</v>
      </c>
      <c r="B10" s="121" t="s">
        <v>125</v>
      </c>
      <c r="C10" s="122">
        <v>1</v>
      </c>
      <c r="D10" s="122">
        <v>0.49</v>
      </c>
      <c r="E10" s="29">
        <v>6906652.0365000004</v>
      </c>
      <c r="F10" s="30">
        <v>10</v>
      </c>
      <c r="G10" s="30">
        <v>248</v>
      </c>
      <c r="H10" s="30">
        <v>900</v>
      </c>
      <c r="I10" s="30">
        <v>37.5</v>
      </c>
      <c r="J10" s="31">
        <f t="shared" si="0"/>
        <v>24</v>
      </c>
      <c r="K10" s="31" t="str">
        <f t="shared" si="1"/>
        <v/>
      </c>
      <c r="L10" s="101"/>
    </row>
    <row r="11" spans="1:13" ht="15" x14ac:dyDescent="0.25">
      <c r="A11" s="28">
        <v>5</v>
      </c>
      <c r="B11" s="121" t="s">
        <v>126</v>
      </c>
      <c r="C11" s="122">
        <v>1</v>
      </c>
      <c r="D11" s="122">
        <v>1</v>
      </c>
      <c r="E11" s="29">
        <v>1776499.9269999999</v>
      </c>
      <c r="F11" s="30">
        <v>10</v>
      </c>
      <c r="G11" s="30">
        <v>248</v>
      </c>
      <c r="H11" s="30">
        <v>360</v>
      </c>
      <c r="I11" s="30">
        <v>4.5</v>
      </c>
      <c r="J11" s="31">
        <f t="shared" si="0"/>
        <v>80</v>
      </c>
      <c r="K11" s="31" t="str">
        <f t="shared" si="1"/>
        <v/>
      </c>
      <c r="L11" s="101"/>
    </row>
    <row r="12" spans="1:13" ht="15" x14ac:dyDescent="0.25">
      <c r="A12" s="28">
        <v>6</v>
      </c>
      <c r="B12" s="121" t="s">
        <v>127</v>
      </c>
      <c r="C12" s="122">
        <v>1</v>
      </c>
      <c r="D12" s="122">
        <v>1</v>
      </c>
      <c r="E12" s="29">
        <v>2505261.6523000002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 t="str">
        <f t="shared" si="1"/>
        <v/>
      </c>
      <c r="L12" s="101"/>
    </row>
    <row r="13" spans="1:13" ht="15" x14ac:dyDescent="0.25">
      <c r="A13" s="28">
        <v>7</v>
      </c>
      <c r="B13" s="121" t="s">
        <v>128</v>
      </c>
      <c r="C13" s="122">
        <v>1</v>
      </c>
      <c r="D13" s="122">
        <v>1</v>
      </c>
      <c r="E13" s="29">
        <v>4545749.8132999996</v>
      </c>
      <c r="F13" s="30">
        <v>10</v>
      </c>
      <c r="G13" s="30">
        <v>248</v>
      </c>
      <c r="H13" s="30">
        <v>360</v>
      </c>
      <c r="I13" s="30">
        <v>22</v>
      </c>
      <c r="J13" s="31">
        <f t="shared" si="0"/>
        <v>16.363636363636363</v>
      </c>
      <c r="K13" s="31" t="str">
        <f t="shared" si="1"/>
        <v/>
      </c>
      <c r="L13" s="101"/>
    </row>
    <row r="14" spans="1:13" ht="15" x14ac:dyDescent="0.25">
      <c r="A14" s="28">
        <v>8</v>
      </c>
      <c r="B14" s="121" t="s">
        <v>129</v>
      </c>
      <c r="C14" s="122">
        <v>1</v>
      </c>
      <c r="D14" s="122">
        <v>1.67E-2</v>
      </c>
      <c r="E14" s="29">
        <v>636566.50580000004</v>
      </c>
      <c r="F14" s="30">
        <v>10</v>
      </c>
      <c r="G14" s="30">
        <v>248</v>
      </c>
      <c r="H14" s="30">
        <v>1440</v>
      </c>
      <c r="I14" s="30">
        <v>300</v>
      </c>
      <c r="J14" s="31">
        <f t="shared" si="0"/>
        <v>4.8</v>
      </c>
      <c r="K14" s="31">
        <f t="shared" si="1"/>
        <v>0.89303264842573937</v>
      </c>
      <c r="L14" s="101"/>
    </row>
    <row r="15" spans="1:13" ht="15" x14ac:dyDescent="0.25">
      <c r="A15" s="28">
        <v>9</v>
      </c>
      <c r="B15" s="121" t="s">
        <v>130</v>
      </c>
      <c r="C15" s="122">
        <v>1</v>
      </c>
      <c r="D15" s="122">
        <v>1.67E-2</v>
      </c>
      <c r="E15" s="29">
        <v>69269.961899999995</v>
      </c>
      <c r="F15" s="30">
        <v>10</v>
      </c>
      <c r="G15" s="30">
        <v>248</v>
      </c>
      <c r="H15" s="30">
        <v>1440</v>
      </c>
      <c r="I15" s="30">
        <v>257.14</v>
      </c>
      <c r="J15" s="31">
        <f t="shared" si="0"/>
        <v>5.6000622229135884</v>
      </c>
      <c r="K15" s="31" t="str">
        <f t="shared" si="1"/>
        <v/>
      </c>
      <c r="L15" s="101"/>
    </row>
    <row r="16" spans="1:13" ht="15" x14ac:dyDescent="0.25">
      <c r="A16" s="28">
        <v>10</v>
      </c>
      <c r="B16" s="121" t="s">
        <v>131</v>
      </c>
      <c r="C16" s="122">
        <v>1</v>
      </c>
      <c r="D16" s="122">
        <v>1</v>
      </c>
      <c r="E16" s="29">
        <v>72827.34</v>
      </c>
      <c r="F16" s="30">
        <v>10</v>
      </c>
      <c r="G16" s="30">
        <v>248</v>
      </c>
      <c r="H16" s="30">
        <v>360</v>
      </c>
      <c r="I16" s="30">
        <v>75</v>
      </c>
      <c r="J16" s="31">
        <f t="shared" si="0"/>
        <v>4.8</v>
      </c>
      <c r="K16" s="31" t="str">
        <f t="shared" si="1"/>
        <v/>
      </c>
      <c r="L16" s="101"/>
    </row>
    <row r="17" spans="1:12" ht="15" x14ac:dyDescent="0.25">
      <c r="A17" s="28">
        <v>11</v>
      </c>
      <c r="B17" s="121" t="s">
        <v>132</v>
      </c>
      <c r="C17" s="122">
        <v>1</v>
      </c>
      <c r="D17" s="122">
        <v>1</v>
      </c>
      <c r="E17" s="29">
        <v>436911.47139999998</v>
      </c>
      <c r="F17" s="30">
        <v>10</v>
      </c>
      <c r="G17" s="30">
        <v>248</v>
      </c>
      <c r="H17" s="30">
        <v>360</v>
      </c>
      <c r="I17" s="30">
        <v>75</v>
      </c>
      <c r="J17" s="31">
        <f t="shared" si="0"/>
        <v>4.8</v>
      </c>
      <c r="K17" s="31">
        <f t="shared" si="1"/>
        <v>36.702912584005382</v>
      </c>
      <c r="L17" s="101"/>
    </row>
    <row r="18" spans="1:12" ht="15" x14ac:dyDescent="0.25">
      <c r="A18" s="28">
        <v>12</v>
      </c>
      <c r="B18" s="121" t="s">
        <v>133</v>
      </c>
      <c r="C18" s="122">
        <v>1</v>
      </c>
      <c r="D18" s="122">
        <v>1</v>
      </c>
      <c r="E18" s="29">
        <v>16047.254000000001</v>
      </c>
      <c r="F18" s="30">
        <v>10</v>
      </c>
      <c r="G18" s="30">
        <v>248</v>
      </c>
      <c r="H18" s="30">
        <v>360</v>
      </c>
      <c r="I18" s="30">
        <v>75</v>
      </c>
      <c r="J18" s="31">
        <f t="shared" si="0"/>
        <v>4.8</v>
      </c>
      <c r="K18" s="31" t="str">
        <f t="shared" si="1"/>
        <v/>
      </c>
      <c r="L18" s="101"/>
    </row>
    <row r="19" spans="1:12" ht="15" x14ac:dyDescent="0.25">
      <c r="A19" s="28">
        <v>13</v>
      </c>
      <c r="B19" s="121" t="s">
        <v>134</v>
      </c>
      <c r="C19" s="122">
        <v>1</v>
      </c>
      <c r="D19" s="122">
        <v>1</v>
      </c>
      <c r="E19" s="29">
        <v>580650</v>
      </c>
      <c r="F19" s="30">
        <v>10</v>
      </c>
      <c r="G19" s="30">
        <v>248</v>
      </c>
      <c r="H19" s="30">
        <v>1440</v>
      </c>
      <c r="I19" s="30">
        <v>1</v>
      </c>
      <c r="J19" s="31">
        <f t="shared" si="0"/>
        <v>1440</v>
      </c>
      <c r="K19" s="31">
        <f t="shared" si="1"/>
        <v>0.1625924059139785</v>
      </c>
      <c r="L19" s="101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20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0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23"/>
    </row>
    <row r="2" spans="1:13" ht="15.75" x14ac:dyDescent="0.2">
      <c r="A2" s="132" t="s">
        <v>83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22"/>
    </row>
    <row r="3" spans="1:13" ht="15.75" x14ac:dyDescent="0.2">
      <c r="A3" s="106"/>
      <c r="B3" s="34" t="s">
        <v>30</v>
      </c>
      <c r="C3" s="139" t="str">
        <f>Итог!B4</f>
        <v>A08.30.019.006</v>
      </c>
      <c r="D3" s="140"/>
      <c r="E3" s="38"/>
      <c r="F3" s="38"/>
      <c r="H3" s="1"/>
    </row>
    <row r="4" spans="1:13" ht="15.75" x14ac:dyDescent="0.2">
      <c r="A4" s="106"/>
      <c r="B4" s="37" t="s">
        <v>28</v>
      </c>
      <c r="C4" s="141" t="str">
        <f>Итог!B5</f>
        <v>Патолого-анатомическое вскрытие пятой категории сложности</v>
      </c>
      <c r="D4" s="142"/>
      <c r="E4" s="142"/>
      <c r="F4" s="142"/>
      <c r="G4" s="142"/>
      <c r="H4" s="142"/>
      <c r="I4" s="142"/>
      <c r="J4" s="142"/>
      <c r="K4" s="142"/>
      <c r="L4" s="142"/>
      <c r="M4" s="143"/>
    </row>
    <row r="5" spans="1:13" ht="17.25" customHeight="1" x14ac:dyDescent="0.2">
      <c r="A5" s="27"/>
      <c r="B5" s="27"/>
      <c r="H5" s="1"/>
      <c r="I5" s="10"/>
      <c r="M5" s="34" t="s">
        <v>40</v>
      </c>
    </row>
    <row r="6" spans="1:13" ht="64.5" thickBot="1" x14ac:dyDescent="0.25">
      <c r="A6" s="26" t="s">
        <v>1</v>
      </c>
      <c r="B6" s="26" t="s">
        <v>2</v>
      </c>
      <c r="C6" s="26" t="s">
        <v>87</v>
      </c>
      <c r="D6" s="26" t="s">
        <v>75</v>
      </c>
      <c r="E6" s="26" t="s">
        <v>74</v>
      </c>
      <c r="F6" s="26" t="s">
        <v>3</v>
      </c>
      <c r="G6" s="26" t="s">
        <v>19</v>
      </c>
      <c r="H6" s="26" t="s">
        <v>20</v>
      </c>
      <c r="I6" s="26" t="s">
        <v>82</v>
      </c>
      <c r="J6" s="26" t="s">
        <v>58</v>
      </c>
      <c r="K6" s="97" t="s">
        <v>21</v>
      </c>
      <c r="L6" s="99" t="s">
        <v>11</v>
      </c>
    </row>
    <row r="7" spans="1:13" ht="13.5" customHeight="1" thickBot="1" x14ac:dyDescent="0.25">
      <c r="A7" s="144" t="s">
        <v>22</v>
      </c>
      <c r="B7" s="145"/>
      <c r="C7" s="145"/>
      <c r="D7" s="145"/>
      <c r="E7" s="145"/>
      <c r="F7" s="145"/>
      <c r="G7" s="145"/>
      <c r="H7" s="145"/>
      <c r="I7" s="145"/>
      <c r="J7" s="146"/>
      <c r="K7" s="98">
        <f>SUM(K8:K19987)</f>
        <v>363.74384731579244</v>
      </c>
      <c r="L7" s="100"/>
    </row>
    <row r="8" spans="1:13" ht="15" x14ac:dyDescent="0.25">
      <c r="A8" s="28">
        <v>1</v>
      </c>
      <c r="B8" s="121" t="s">
        <v>122</v>
      </c>
      <c r="C8" s="122">
        <v>1</v>
      </c>
      <c r="D8" s="122">
        <v>1</v>
      </c>
      <c r="E8" s="29">
        <v>1197899.1258</v>
      </c>
      <c r="F8" s="30">
        <v>10</v>
      </c>
      <c r="G8" s="30">
        <v>248</v>
      </c>
      <c r="H8" s="30">
        <v>240</v>
      </c>
      <c r="I8" s="30">
        <v>25</v>
      </c>
      <c r="J8" s="31">
        <f t="shared" ref="J8:J20" si="0">IFERROR(H8/I8,0)</f>
        <v>9.6</v>
      </c>
      <c r="K8" s="31">
        <f t="shared" ref="K8:K20" si="1">IF(E8&gt;100000,(D8*C8*E8/F8/G8/J8),"")</f>
        <v>50.314983442540324</v>
      </c>
      <c r="L8" s="101"/>
    </row>
    <row r="9" spans="1:13" ht="15" x14ac:dyDescent="0.25">
      <c r="A9" s="28">
        <v>2</v>
      </c>
      <c r="B9" s="121" t="s">
        <v>123</v>
      </c>
      <c r="C9" s="122">
        <v>1</v>
      </c>
      <c r="D9" s="122">
        <v>1</v>
      </c>
      <c r="E9" s="29">
        <v>2984277.2283999999</v>
      </c>
      <c r="F9" s="30">
        <v>10</v>
      </c>
      <c r="G9" s="30">
        <v>248</v>
      </c>
      <c r="H9" s="30">
        <v>360</v>
      </c>
      <c r="I9" s="30">
        <v>20</v>
      </c>
      <c r="J9" s="31">
        <f t="shared" si="0"/>
        <v>18</v>
      </c>
      <c r="K9" s="31">
        <f t="shared" si="1"/>
        <v>66.852088449820783</v>
      </c>
      <c r="L9" s="101"/>
    </row>
    <row r="10" spans="1:13" ht="15" x14ac:dyDescent="0.25">
      <c r="A10" s="28">
        <v>3</v>
      </c>
      <c r="B10" s="121" t="s">
        <v>124</v>
      </c>
      <c r="C10" s="122">
        <v>1</v>
      </c>
      <c r="D10" s="122">
        <v>0.51</v>
      </c>
      <c r="E10" s="29">
        <v>5357714.78</v>
      </c>
      <c r="F10" s="30">
        <v>10</v>
      </c>
      <c r="G10" s="30">
        <v>248</v>
      </c>
      <c r="H10" s="30">
        <v>900</v>
      </c>
      <c r="I10" s="30">
        <v>15</v>
      </c>
      <c r="J10" s="31">
        <f t="shared" si="0"/>
        <v>60</v>
      </c>
      <c r="K10" s="31">
        <f t="shared" si="1"/>
        <v>18.363135334677416</v>
      </c>
      <c r="L10" s="101"/>
    </row>
    <row r="11" spans="1:13" ht="15" x14ac:dyDescent="0.25">
      <c r="A11" s="28">
        <v>4</v>
      </c>
      <c r="B11" s="121" t="s">
        <v>125</v>
      </c>
      <c r="C11" s="122">
        <v>1</v>
      </c>
      <c r="D11" s="122">
        <v>0.49</v>
      </c>
      <c r="E11" s="29">
        <v>6906652.0365000004</v>
      </c>
      <c r="F11" s="30">
        <v>10</v>
      </c>
      <c r="G11" s="30">
        <v>248</v>
      </c>
      <c r="H11" s="30">
        <v>900</v>
      </c>
      <c r="I11" s="30">
        <v>37.5</v>
      </c>
      <c r="J11" s="31">
        <f t="shared" si="0"/>
        <v>24</v>
      </c>
      <c r="K11" s="31">
        <f t="shared" si="1"/>
        <v>56.859198553175396</v>
      </c>
      <c r="L11" s="101"/>
    </row>
    <row r="12" spans="1:13" ht="15" x14ac:dyDescent="0.25">
      <c r="A12" s="28">
        <v>5</v>
      </c>
      <c r="B12" s="121" t="s">
        <v>126</v>
      </c>
      <c r="C12" s="122">
        <v>1</v>
      </c>
      <c r="D12" s="122">
        <v>1</v>
      </c>
      <c r="E12" s="29">
        <v>1776499.9269999999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>
        <f t="shared" si="1"/>
        <v>8.9541326965725805</v>
      </c>
      <c r="L12" s="101"/>
    </row>
    <row r="13" spans="1:13" ht="15" x14ac:dyDescent="0.25">
      <c r="A13" s="28">
        <v>6</v>
      </c>
      <c r="B13" s="121" t="s">
        <v>127</v>
      </c>
      <c r="C13" s="122">
        <v>1</v>
      </c>
      <c r="D13" s="122">
        <v>1</v>
      </c>
      <c r="E13" s="29">
        <v>2505261.6523000002</v>
      </c>
      <c r="F13" s="30">
        <v>10</v>
      </c>
      <c r="G13" s="30">
        <v>248</v>
      </c>
      <c r="H13" s="30">
        <v>360</v>
      </c>
      <c r="I13" s="30">
        <v>4.5</v>
      </c>
      <c r="J13" s="31">
        <f t="shared" si="0"/>
        <v>80</v>
      </c>
      <c r="K13" s="31">
        <f t="shared" si="1"/>
        <v>12.627326876512097</v>
      </c>
      <c r="L13" s="101"/>
    </row>
    <row r="14" spans="1:13" ht="15" x14ac:dyDescent="0.25">
      <c r="A14" s="28">
        <v>7</v>
      </c>
      <c r="B14" s="121" t="s">
        <v>128</v>
      </c>
      <c r="C14" s="122">
        <v>1</v>
      </c>
      <c r="D14" s="122">
        <v>1</v>
      </c>
      <c r="E14" s="29">
        <v>4545749.8132999996</v>
      </c>
      <c r="F14" s="30">
        <v>10</v>
      </c>
      <c r="G14" s="30">
        <v>248</v>
      </c>
      <c r="H14" s="30">
        <v>360</v>
      </c>
      <c r="I14" s="30">
        <v>22</v>
      </c>
      <c r="J14" s="31">
        <f t="shared" si="0"/>
        <v>16.363636363636363</v>
      </c>
      <c r="K14" s="31">
        <f t="shared" si="1"/>
        <v>112.01444432414876</v>
      </c>
      <c r="L14" s="101"/>
    </row>
    <row r="15" spans="1:13" ht="15" x14ac:dyDescent="0.25">
      <c r="A15" s="28">
        <v>8</v>
      </c>
      <c r="B15" s="121" t="s">
        <v>129</v>
      </c>
      <c r="C15" s="122">
        <v>1</v>
      </c>
      <c r="D15" s="122">
        <v>1.67E-2</v>
      </c>
      <c r="E15" s="29">
        <v>636566.50580000004</v>
      </c>
      <c r="F15" s="30">
        <v>10</v>
      </c>
      <c r="G15" s="30">
        <v>248</v>
      </c>
      <c r="H15" s="30">
        <v>1440</v>
      </c>
      <c r="I15" s="30">
        <v>300</v>
      </c>
      <c r="J15" s="31">
        <f t="shared" si="0"/>
        <v>4.8</v>
      </c>
      <c r="K15" s="31">
        <f t="shared" si="1"/>
        <v>0.89303264842573937</v>
      </c>
      <c r="L15" s="101"/>
    </row>
    <row r="16" spans="1:13" ht="15" x14ac:dyDescent="0.25">
      <c r="A16" s="28">
        <v>9</v>
      </c>
      <c r="B16" s="121" t="s">
        <v>130</v>
      </c>
      <c r="C16" s="122">
        <v>1</v>
      </c>
      <c r="D16" s="122">
        <v>1.67E-2</v>
      </c>
      <c r="E16" s="29">
        <v>69269.961899999995</v>
      </c>
      <c r="F16" s="30">
        <v>10</v>
      </c>
      <c r="G16" s="30">
        <v>248</v>
      </c>
      <c r="H16" s="30">
        <v>1440</v>
      </c>
      <c r="I16" s="30">
        <v>257.14</v>
      </c>
      <c r="J16" s="31">
        <f t="shared" si="0"/>
        <v>5.6000622229135884</v>
      </c>
      <c r="K16" s="31" t="str">
        <f t="shared" si="1"/>
        <v/>
      </c>
      <c r="L16" s="101"/>
    </row>
    <row r="17" spans="1:12" ht="15" x14ac:dyDescent="0.25">
      <c r="A17" s="28">
        <v>10</v>
      </c>
      <c r="B17" s="121" t="s">
        <v>131</v>
      </c>
      <c r="C17" s="122">
        <v>1</v>
      </c>
      <c r="D17" s="122">
        <v>1</v>
      </c>
      <c r="E17" s="29">
        <v>72827.34</v>
      </c>
      <c r="F17" s="30">
        <v>10</v>
      </c>
      <c r="G17" s="30">
        <v>248</v>
      </c>
      <c r="H17" s="30">
        <v>360</v>
      </c>
      <c r="I17" s="30">
        <v>75</v>
      </c>
      <c r="J17" s="31">
        <f t="shared" si="0"/>
        <v>4.8</v>
      </c>
      <c r="K17" s="31" t="str">
        <f t="shared" si="1"/>
        <v/>
      </c>
      <c r="L17" s="101"/>
    </row>
    <row r="18" spans="1:12" ht="15" x14ac:dyDescent="0.25">
      <c r="A18" s="28">
        <v>11</v>
      </c>
      <c r="B18" s="121" t="s">
        <v>132</v>
      </c>
      <c r="C18" s="122">
        <v>1</v>
      </c>
      <c r="D18" s="122">
        <v>1</v>
      </c>
      <c r="E18" s="29">
        <v>436911.47139999998</v>
      </c>
      <c r="F18" s="30">
        <v>10</v>
      </c>
      <c r="G18" s="30">
        <v>248</v>
      </c>
      <c r="H18" s="30">
        <v>360</v>
      </c>
      <c r="I18" s="30">
        <v>75</v>
      </c>
      <c r="J18" s="31">
        <f t="shared" si="0"/>
        <v>4.8</v>
      </c>
      <c r="K18" s="31">
        <f t="shared" si="1"/>
        <v>36.702912584005382</v>
      </c>
      <c r="L18" s="101"/>
    </row>
    <row r="19" spans="1:12" ht="15" x14ac:dyDescent="0.25">
      <c r="A19" s="28">
        <v>12</v>
      </c>
      <c r="B19" s="121" t="s">
        <v>133</v>
      </c>
      <c r="C19" s="122">
        <v>1</v>
      </c>
      <c r="D19" s="122">
        <v>1</v>
      </c>
      <c r="E19" s="29">
        <v>16047.254000000001</v>
      </c>
      <c r="F19" s="30">
        <v>10</v>
      </c>
      <c r="G19" s="30">
        <v>248</v>
      </c>
      <c r="H19" s="30">
        <v>360</v>
      </c>
      <c r="I19" s="30">
        <v>75</v>
      </c>
      <c r="J19" s="31">
        <f t="shared" si="0"/>
        <v>4.8</v>
      </c>
      <c r="K19" s="31" t="str">
        <f t="shared" si="1"/>
        <v/>
      </c>
      <c r="L19" s="101"/>
    </row>
    <row r="20" spans="1:12" ht="15" x14ac:dyDescent="0.25">
      <c r="A20" s="28">
        <v>13</v>
      </c>
      <c r="B20" s="121" t="s">
        <v>134</v>
      </c>
      <c r="C20" s="122">
        <v>1</v>
      </c>
      <c r="D20" s="122">
        <v>1</v>
      </c>
      <c r="E20" s="29">
        <v>580650</v>
      </c>
      <c r="F20" s="30">
        <v>10</v>
      </c>
      <c r="G20" s="30">
        <v>248</v>
      </c>
      <c r="H20" s="30">
        <v>1440</v>
      </c>
      <c r="I20" s="30">
        <v>1</v>
      </c>
      <c r="J20" s="31">
        <f t="shared" si="0"/>
        <v>1440</v>
      </c>
      <c r="K20" s="31">
        <f t="shared" si="1"/>
        <v>0.1625924059139785</v>
      </c>
      <c r="L20" s="101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7" customWidth="1"/>
    <col min="2" max="2" width="26.140625" style="17" customWidth="1"/>
    <col min="3" max="3" width="16.28515625" style="17" customWidth="1"/>
    <col min="4" max="4" width="17.42578125" style="17" customWidth="1"/>
    <col min="5" max="5" width="19.42578125" style="17" customWidth="1"/>
    <col min="6" max="6" width="15.7109375" style="17" customWidth="1"/>
    <col min="7" max="7" width="11.85546875" style="17" customWidth="1"/>
    <col min="8" max="8" width="16" style="17" customWidth="1"/>
    <col min="9" max="9" width="17.42578125" style="17" customWidth="1"/>
    <col min="10" max="10" width="18.140625" style="17" customWidth="1"/>
    <col min="11" max="16384" width="9.140625" style="17"/>
  </cols>
  <sheetData>
    <row r="1" spans="1:11" s="5" customFormat="1" ht="21" customHeight="1" x14ac:dyDescent="0.25">
      <c r="A1" s="147" t="s">
        <v>55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1" s="1" customFormat="1" ht="23.25" customHeight="1" x14ac:dyDescent="0.2">
      <c r="A2" s="16"/>
      <c r="J2" s="34" t="s">
        <v>25</v>
      </c>
    </row>
    <row r="3" spans="1:11" ht="76.5" x14ac:dyDescent="0.2">
      <c r="A3" s="102" t="s">
        <v>8</v>
      </c>
      <c r="B3" s="102" t="s">
        <v>9</v>
      </c>
      <c r="C3" s="102" t="s">
        <v>4</v>
      </c>
      <c r="D3" s="102" t="s">
        <v>5</v>
      </c>
      <c r="E3" s="102" t="s">
        <v>6</v>
      </c>
      <c r="F3" s="102" t="s">
        <v>17</v>
      </c>
      <c r="G3" s="104" t="s">
        <v>10</v>
      </c>
      <c r="H3" s="102" t="s">
        <v>53</v>
      </c>
      <c r="I3" s="102" t="s">
        <v>18</v>
      </c>
      <c r="J3" s="102" t="s">
        <v>54</v>
      </c>
      <c r="K3" s="102" t="s">
        <v>79</v>
      </c>
    </row>
    <row r="4" spans="1:11" ht="15" customHeight="1" x14ac:dyDescent="0.2">
      <c r="A4" s="148" t="s">
        <v>23</v>
      </c>
      <c r="B4" s="149"/>
      <c r="C4" s="149"/>
      <c r="D4" s="149"/>
      <c r="E4" s="149"/>
      <c r="F4" s="149"/>
      <c r="G4" s="149"/>
      <c r="H4" s="149"/>
      <c r="I4" s="150"/>
      <c r="J4" s="124">
        <f>SUM(J5:J20000)</f>
        <v>0</v>
      </c>
      <c r="K4" s="125"/>
    </row>
    <row r="5" spans="1:11" x14ac:dyDescent="0.2">
      <c r="A5" s="18"/>
      <c r="B5" s="9"/>
      <c r="C5" s="9"/>
      <c r="D5" s="9"/>
      <c r="E5" s="6"/>
      <c r="F5" s="9"/>
      <c r="G5" s="19"/>
      <c r="H5" s="9"/>
      <c r="I5" s="20"/>
      <c r="J5" s="105">
        <f>G5*H5*I5</f>
        <v>0</v>
      </c>
      <c r="K5" s="9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2025-09-23T08:21:15Z</dcterms:modified>
</cp:coreProperties>
</file>